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fgp0030005dpsa\home\Esther\mydoc2023\MyDoc2024\"/>
    </mc:Choice>
  </mc:AlternateContent>
  <xr:revisionPtr revIDLastSave="0" documentId="8_{654F20EC-3787-4566-96EC-5301D17296D1}" xr6:coauthVersionLast="47" xr6:coauthVersionMax="47" xr10:uidLastSave="{00000000-0000-0000-0000-000000000000}"/>
  <bookViews>
    <workbookView xWindow="-120" yWindow="-120" windowWidth="29040" windowHeight="17640" tabRatio="921" firstSheet="4" activeTab="6" xr2:uid="{00000000-000D-0000-FFFF-FFFF00000000}"/>
  </bookViews>
  <sheets>
    <sheet name="Summary" sheetId="24" state="hidden" r:id="rId1"/>
    <sheet name="Sheet1" sheetId="25" state="hidden" r:id="rId2"/>
    <sheet name="Overlap Analysis" sheetId="27" state="hidden" r:id="rId3"/>
    <sheet name="Costing Model" sheetId="1" state="hidden" r:id="rId4"/>
    <sheet name="Scales (PS) {A}" sheetId="18" r:id="rId5"/>
    <sheet name="Tr key PS - F-time {B}" sheetId="7" r:id="rId6"/>
    <sheet name="Tr key PS - 3-8th ({C}" sheetId="21" r:id="rId7"/>
    <sheet name="Tr key PS - 5-8th {D}" sheetId="20" r:id="rId8"/>
    <sheet name="Tr key PS- 6-8th {E}" sheetId="19" r:id="rId9"/>
  </sheets>
  <definedNames>
    <definedName name="_xlnm.Print_Area" localSheetId="3">'Costing Model'!$A$1:$E$60</definedName>
    <definedName name="_xlnm.Print_Area" localSheetId="4">'Scales (PS) {A}'!$A$1:$D$86</definedName>
    <definedName name="_xlnm.Print_Area" localSheetId="6">'Tr key PS - 3-8th ({C}'!$A$1:$D$61</definedName>
    <definedName name="_xlnm.Print_Area" localSheetId="7">'Tr key PS - 5-8th {D}'!$A$1:$E$61</definedName>
    <definedName name="_xlnm.Print_Area" localSheetId="5">'Tr key PS - F-time {B}'!$A$1:$H$65</definedName>
    <definedName name="_xlnm.Print_Area" localSheetId="8">'Tr key PS- 6-8th {E}'!$A$1:$E$62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4" i="19" l="1"/>
  <c r="E15" i="19"/>
  <c r="E16" i="19"/>
  <c r="E17" i="19"/>
  <c r="E18" i="19"/>
  <c r="E19" i="19"/>
  <c r="E20" i="19"/>
  <c r="E21" i="19"/>
  <c r="E22" i="19"/>
  <c r="E23" i="19"/>
  <c r="E26" i="19"/>
  <c r="E27" i="19"/>
  <c r="E28" i="19"/>
  <c r="E29" i="19"/>
  <c r="E30" i="19"/>
  <c r="E31" i="19"/>
  <c r="E32" i="19"/>
  <c r="E33" i="19"/>
  <c r="E34" i="19"/>
  <c r="E35" i="19"/>
  <c r="E36" i="19"/>
  <c r="E37" i="19"/>
  <c r="E45" i="19"/>
  <c r="E46" i="19"/>
  <c r="E47" i="19"/>
  <c r="E48" i="19"/>
  <c r="E49" i="19"/>
  <c r="E50" i="19"/>
  <c r="E51" i="19"/>
  <c r="E52" i="19"/>
  <c r="E55" i="19"/>
  <c r="E56" i="19"/>
  <c r="E57" i="19"/>
  <c r="E58" i="19"/>
  <c r="E59" i="19"/>
  <c r="E60" i="19"/>
  <c r="E61" i="19"/>
  <c r="E62" i="19"/>
  <c r="E13" i="19"/>
  <c r="E13" i="20"/>
  <c r="E14" i="20"/>
  <c r="E15" i="20"/>
  <c r="E16" i="20"/>
  <c r="E17" i="20"/>
  <c r="E18" i="20"/>
  <c r="E19" i="20"/>
  <c r="E20" i="20"/>
  <c r="E21" i="20"/>
  <c r="E22" i="20"/>
  <c r="E23" i="20"/>
  <c r="E26" i="20"/>
  <c r="E27" i="20"/>
  <c r="E28" i="20"/>
  <c r="E29" i="20"/>
  <c r="E30" i="20"/>
  <c r="E31" i="20"/>
  <c r="E32" i="20"/>
  <c r="E33" i="20"/>
  <c r="E34" i="20"/>
  <c r="E35" i="20"/>
  <c r="E36" i="20"/>
  <c r="E37" i="20"/>
  <c r="E44" i="20"/>
  <c r="E45" i="20"/>
  <c r="E46" i="20"/>
  <c r="E47" i="20"/>
  <c r="E48" i="20"/>
  <c r="E49" i="20"/>
  <c r="E50" i="20"/>
  <c r="E51" i="20"/>
  <c r="E54" i="20"/>
  <c r="E55" i="20"/>
  <c r="E56" i="20"/>
  <c r="E57" i="20"/>
  <c r="E58" i="20"/>
  <c r="E59" i="20"/>
  <c r="E60" i="20"/>
  <c r="E61" i="20"/>
  <c r="E14" i="21"/>
  <c r="E15" i="21"/>
  <c r="E16" i="21"/>
  <c r="E17" i="21"/>
  <c r="E18" i="21"/>
  <c r="E19" i="21"/>
  <c r="E20" i="21"/>
  <c r="E21" i="21"/>
  <c r="E22" i="21"/>
  <c r="E23" i="21"/>
  <c r="E26" i="21"/>
  <c r="E27" i="21"/>
  <c r="E28" i="21"/>
  <c r="E29" i="21"/>
  <c r="E30" i="21"/>
  <c r="E31" i="21"/>
  <c r="E32" i="21"/>
  <c r="E33" i="21"/>
  <c r="E34" i="21"/>
  <c r="E35" i="21"/>
  <c r="E36" i="21"/>
  <c r="E37" i="21"/>
  <c r="E44" i="21"/>
  <c r="E45" i="21"/>
  <c r="E46" i="21"/>
  <c r="E47" i="21"/>
  <c r="E48" i="21"/>
  <c r="E49" i="21"/>
  <c r="E50" i="21"/>
  <c r="E51" i="21"/>
  <c r="E54" i="21"/>
  <c r="E55" i="21"/>
  <c r="E56" i="21"/>
  <c r="E57" i="21"/>
  <c r="E58" i="21"/>
  <c r="E59" i="21"/>
  <c r="E60" i="21"/>
  <c r="E61" i="21"/>
  <c r="E13" i="21"/>
  <c r="E14" i="7"/>
  <c r="E15" i="7"/>
  <c r="E16" i="7"/>
  <c r="E17" i="7"/>
  <c r="E18" i="7"/>
  <c r="E19" i="7"/>
  <c r="E20" i="7"/>
  <c r="E21" i="7"/>
  <c r="E22" i="7"/>
  <c r="E23" i="7"/>
  <c r="E26" i="7"/>
  <c r="E27" i="7"/>
  <c r="E28" i="7"/>
  <c r="E29" i="7"/>
  <c r="E30" i="7"/>
  <c r="E31" i="7"/>
  <c r="E32" i="7"/>
  <c r="E33" i="7"/>
  <c r="E34" i="7"/>
  <c r="E35" i="7"/>
  <c r="E36" i="7"/>
  <c r="E37" i="7"/>
  <c r="E45" i="7"/>
  <c r="E46" i="7"/>
  <c r="E47" i="7"/>
  <c r="E48" i="7"/>
  <c r="E49" i="7"/>
  <c r="E50" i="7"/>
  <c r="E51" i="7"/>
  <c r="E52" i="7"/>
  <c r="E53" i="7"/>
  <c r="E54" i="7"/>
  <c r="E55" i="7"/>
  <c r="E58" i="7"/>
  <c r="E59" i="7"/>
  <c r="E60" i="7"/>
  <c r="E61" i="7"/>
  <c r="E62" i="7"/>
  <c r="E63" i="7"/>
  <c r="E64" i="7"/>
  <c r="E65" i="7"/>
  <c r="E13" i="7"/>
  <c r="H55" i="19"/>
  <c r="H56" i="19"/>
  <c r="H57" i="19"/>
  <c r="H58" i="19"/>
  <c r="H59" i="19"/>
  <c r="H60" i="19"/>
  <c r="H61" i="19"/>
  <c r="H62" i="19"/>
  <c r="H54" i="19"/>
  <c r="H45" i="19"/>
  <c r="H46" i="19"/>
  <c r="H47" i="19"/>
  <c r="H48" i="19"/>
  <c r="H49" i="19"/>
  <c r="H50" i="19"/>
  <c r="H51" i="19"/>
  <c r="H52" i="19"/>
  <c r="H44" i="19"/>
  <c r="H26" i="19"/>
  <c r="H27" i="19"/>
  <c r="H28" i="19"/>
  <c r="H29" i="19"/>
  <c r="H30" i="19"/>
  <c r="H31" i="19"/>
  <c r="H32" i="19"/>
  <c r="H33" i="19"/>
  <c r="H34" i="19"/>
  <c r="H35" i="19"/>
  <c r="H36" i="19"/>
  <c r="H37" i="19"/>
  <c r="H25" i="19"/>
  <c r="H13" i="19"/>
  <c r="H14" i="19"/>
  <c r="H15" i="19"/>
  <c r="H16" i="19"/>
  <c r="H17" i="19"/>
  <c r="H18" i="19"/>
  <c r="H19" i="19"/>
  <c r="H20" i="19"/>
  <c r="H21" i="19"/>
  <c r="H22" i="19"/>
  <c r="H23" i="19"/>
  <c r="H12" i="19"/>
  <c r="N53" i="1"/>
  <c r="N54" i="1"/>
  <c r="N55" i="1"/>
  <c r="N56" i="1"/>
  <c r="N57" i="1"/>
  <c r="N58" i="1"/>
  <c r="N59" i="1"/>
  <c r="N60" i="1"/>
  <c r="N52" i="1"/>
  <c r="N38" i="1"/>
  <c r="N39" i="1"/>
  <c r="N40" i="1"/>
  <c r="N41" i="1"/>
  <c r="N42" i="1"/>
  <c r="N43" i="1"/>
  <c r="N44" i="1"/>
  <c r="N45" i="1"/>
  <c r="N37" i="1"/>
  <c r="N23" i="1"/>
  <c r="N24" i="1"/>
  <c r="N25" i="1"/>
  <c r="N26" i="1"/>
  <c r="N27" i="1"/>
  <c r="N28" i="1"/>
  <c r="N29" i="1"/>
  <c r="N30" i="1"/>
  <c r="N31" i="1"/>
  <c r="N32" i="1"/>
  <c r="N33" i="1"/>
  <c r="N34" i="1"/>
  <c r="N22" i="1"/>
  <c r="N9" i="1"/>
  <c r="N10" i="1"/>
  <c r="N11" i="1"/>
  <c r="N12" i="1"/>
  <c r="N13" i="1"/>
  <c r="N14" i="1"/>
  <c r="N15" i="1"/>
  <c r="N16" i="1"/>
  <c r="N17" i="1"/>
  <c r="N18" i="1"/>
  <c r="N19" i="1"/>
  <c r="N8" i="1"/>
  <c r="H55" i="20"/>
  <c r="H56" i="20"/>
  <c r="H57" i="20"/>
  <c r="H58" i="20"/>
  <c r="H61" i="20"/>
  <c r="H44" i="20"/>
  <c r="H48" i="20"/>
  <c r="H49" i="20"/>
  <c r="H50" i="20"/>
  <c r="H43" i="20"/>
  <c r="H26" i="20"/>
  <c r="H27" i="20"/>
  <c r="H28" i="20"/>
  <c r="H25" i="20"/>
  <c r="H13" i="20"/>
  <c r="H14" i="20"/>
  <c r="H15" i="20"/>
  <c r="H16" i="20"/>
  <c r="H17" i="20"/>
  <c r="H18" i="20"/>
  <c r="H12" i="20"/>
  <c r="K60" i="1"/>
  <c r="K59" i="1"/>
  <c r="H60" i="20" s="1"/>
  <c r="K58" i="1"/>
  <c r="H59" i="20" s="1"/>
  <c r="K57" i="1"/>
  <c r="K56" i="1"/>
  <c r="K55" i="1"/>
  <c r="K54" i="1"/>
  <c r="K53" i="1"/>
  <c r="H54" i="20" s="1"/>
  <c r="K52" i="1"/>
  <c r="H53" i="20" s="1"/>
  <c r="K45" i="1"/>
  <c r="H51" i="20" s="1"/>
  <c r="K44" i="1"/>
  <c r="K43" i="1"/>
  <c r="K42" i="1"/>
  <c r="K41" i="1"/>
  <c r="H47" i="20" s="1"/>
  <c r="K40" i="1"/>
  <c r="H46" i="20" s="1"/>
  <c r="K39" i="1"/>
  <c r="H45" i="20" s="1"/>
  <c r="K38" i="1"/>
  <c r="K37" i="1"/>
  <c r="K34" i="1"/>
  <c r="H37" i="20" s="1"/>
  <c r="K33" i="1"/>
  <c r="H36" i="20" s="1"/>
  <c r="K32" i="1"/>
  <c r="H35" i="20" s="1"/>
  <c r="K31" i="1"/>
  <c r="H34" i="20" s="1"/>
  <c r="K30" i="1"/>
  <c r="H33" i="20" s="1"/>
  <c r="K29" i="1"/>
  <c r="H32" i="20" s="1"/>
  <c r="K28" i="1"/>
  <c r="H31" i="20" s="1"/>
  <c r="K27" i="1"/>
  <c r="H30" i="20" s="1"/>
  <c r="K26" i="1"/>
  <c r="H29" i="20" s="1"/>
  <c r="K25" i="1"/>
  <c r="K24" i="1"/>
  <c r="K23" i="1"/>
  <c r="K22" i="1"/>
  <c r="K9" i="1"/>
  <c r="K10" i="1"/>
  <c r="K11" i="1"/>
  <c r="K12" i="1"/>
  <c r="K13" i="1"/>
  <c r="K14" i="1"/>
  <c r="K15" i="1"/>
  <c r="H19" i="20" s="1"/>
  <c r="K16" i="1"/>
  <c r="H20" i="20" s="1"/>
  <c r="K17" i="1"/>
  <c r="H21" i="20" s="1"/>
  <c r="K18" i="1"/>
  <c r="H22" i="20" s="1"/>
  <c r="K19" i="1"/>
  <c r="H23" i="20" s="1"/>
  <c r="K8" i="1"/>
  <c r="C10" i="21"/>
  <c r="H48" i="21"/>
  <c r="H49" i="21"/>
  <c r="H50" i="21"/>
  <c r="H51" i="21"/>
  <c r="H43" i="21"/>
  <c r="H25" i="21"/>
  <c r="H13" i="21"/>
  <c r="H17" i="21"/>
  <c r="H20" i="21"/>
  <c r="H21" i="21"/>
  <c r="H22" i="21"/>
  <c r="H23" i="21"/>
  <c r="H12" i="21"/>
  <c r="H23" i="1"/>
  <c r="H26" i="21" s="1"/>
  <c r="H24" i="1"/>
  <c r="H27" i="21" s="1"/>
  <c r="H25" i="1"/>
  <c r="H28" i="21" s="1"/>
  <c r="H26" i="1"/>
  <c r="H29" i="21" s="1"/>
  <c r="H27" i="1"/>
  <c r="H30" i="21" s="1"/>
  <c r="H28" i="1"/>
  <c r="H31" i="21" s="1"/>
  <c r="H29" i="1"/>
  <c r="H32" i="21" s="1"/>
  <c r="H30" i="1"/>
  <c r="H33" i="21" s="1"/>
  <c r="H31" i="1"/>
  <c r="H34" i="21" s="1"/>
  <c r="H32" i="1"/>
  <c r="H35" i="21" s="1"/>
  <c r="H33" i="1"/>
  <c r="H36" i="21" s="1"/>
  <c r="H34" i="1"/>
  <c r="H37" i="21" s="1"/>
  <c r="H37" i="1"/>
  <c r="H38" i="1"/>
  <c r="H44" i="21" s="1"/>
  <c r="H39" i="1"/>
  <c r="H45" i="21" s="1"/>
  <c r="H40" i="1"/>
  <c r="H46" i="21" s="1"/>
  <c r="H41" i="1"/>
  <c r="H47" i="21" s="1"/>
  <c r="H42" i="1"/>
  <c r="H43" i="1"/>
  <c r="H44" i="1"/>
  <c r="H45" i="1"/>
  <c r="H46" i="1"/>
  <c r="H47" i="1"/>
  <c r="H48" i="1"/>
  <c r="H52" i="1"/>
  <c r="H53" i="21" s="1"/>
  <c r="H53" i="1"/>
  <c r="H54" i="21" s="1"/>
  <c r="H54" i="1"/>
  <c r="H55" i="21" s="1"/>
  <c r="H55" i="1"/>
  <c r="H56" i="21" s="1"/>
  <c r="H56" i="1"/>
  <c r="H57" i="21" s="1"/>
  <c r="H57" i="1"/>
  <c r="H58" i="21" s="1"/>
  <c r="H58" i="1"/>
  <c r="H59" i="21" s="1"/>
  <c r="H59" i="1"/>
  <c r="H60" i="21" s="1"/>
  <c r="H60" i="1"/>
  <c r="H61" i="21" s="1"/>
  <c r="H22" i="1"/>
  <c r="H9" i="1"/>
  <c r="H10" i="1"/>
  <c r="H14" i="21" s="1"/>
  <c r="H11" i="1"/>
  <c r="H15" i="21" s="1"/>
  <c r="H12" i="1"/>
  <c r="H16" i="21" s="1"/>
  <c r="H13" i="1"/>
  <c r="H14" i="1"/>
  <c r="H18" i="21" s="1"/>
  <c r="H15" i="1"/>
  <c r="H19" i="21" s="1"/>
  <c r="H16" i="1"/>
  <c r="H17" i="1"/>
  <c r="H18" i="1"/>
  <c r="H19" i="1"/>
  <c r="H8" i="1"/>
  <c r="M53" i="1"/>
  <c r="M54" i="1"/>
  <c r="M55" i="1"/>
  <c r="M56" i="1"/>
  <c r="M57" i="1"/>
  <c r="M58" i="1"/>
  <c r="M59" i="1"/>
  <c r="M60" i="1"/>
  <c r="M52" i="1"/>
  <c r="M38" i="1"/>
  <c r="M39" i="1"/>
  <c r="M40" i="1"/>
  <c r="M41" i="1"/>
  <c r="M42" i="1"/>
  <c r="M43" i="1"/>
  <c r="M44" i="1"/>
  <c r="M45" i="1"/>
  <c r="M37" i="1"/>
  <c r="M23" i="1"/>
  <c r="M24" i="1"/>
  <c r="M25" i="1"/>
  <c r="M26" i="1"/>
  <c r="M27" i="1"/>
  <c r="M28" i="1"/>
  <c r="M29" i="1"/>
  <c r="M30" i="1"/>
  <c r="M31" i="1"/>
  <c r="M32" i="1"/>
  <c r="M33" i="1"/>
  <c r="M34" i="1"/>
  <c r="M22" i="1"/>
  <c r="M9" i="1"/>
  <c r="M10" i="1"/>
  <c r="M11" i="1"/>
  <c r="M12" i="1"/>
  <c r="M13" i="1"/>
  <c r="M14" i="1"/>
  <c r="M15" i="1"/>
  <c r="M16" i="1"/>
  <c r="M17" i="1"/>
  <c r="M18" i="1"/>
  <c r="M19" i="1"/>
  <c r="M8" i="1"/>
  <c r="J53" i="1"/>
  <c r="J54" i="1"/>
  <c r="J55" i="1"/>
  <c r="J56" i="1"/>
  <c r="J57" i="1"/>
  <c r="J58" i="1"/>
  <c r="J59" i="1"/>
  <c r="J60" i="1"/>
  <c r="J52" i="1"/>
  <c r="J38" i="1"/>
  <c r="J39" i="1"/>
  <c r="J40" i="1"/>
  <c r="J41" i="1"/>
  <c r="J42" i="1"/>
  <c r="J43" i="1"/>
  <c r="J44" i="1"/>
  <c r="J45" i="1"/>
  <c r="J37" i="1"/>
  <c r="J23" i="1"/>
  <c r="J24" i="1"/>
  <c r="J25" i="1"/>
  <c r="J26" i="1"/>
  <c r="J27" i="1"/>
  <c r="J28" i="1"/>
  <c r="J29" i="1"/>
  <c r="J30" i="1"/>
  <c r="J31" i="1"/>
  <c r="J32" i="1"/>
  <c r="J33" i="1"/>
  <c r="J34" i="1"/>
  <c r="J22" i="1"/>
  <c r="J9" i="1"/>
  <c r="J10" i="1"/>
  <c r="J11" i="1"/>
  <c r="J12" i="1"/>
  <c r="J13" i="1"/>
  <c r="J14" i="1"/>
  <c r="J15" i="1"/>
  <c r="J16" i="1"/>
  <c r="J17" i="1"/>
  <c r="J18" i="1"/>
  <c r="J19" i="1"/>
  <c r="J8" i="1"/>
  <c r="G53" i="1"/>
  <c r="G54" i="1"/>
  <c r="G55" i="1"/>
  <c r="G56" i="1"/>
  <c r="G57" i="1"/>
  <c r="G58" i="1"/>
  <c r="G59" i="1"/>
  <c r="G60" i="1"/>
  <c r="G52" i="1"/>
  <c r="G38" i="1"/>
  <c r="G39" i="1"/>
  <c r="G40" i="1"/>
  <c r="G41" i="1"/>
  <c r="G42" i="1"/>
  <c r="G43" i="1"/>
  <c r="G44" i="1"/>
  <c r="G45" i="1"/>
  <c r="G37" i="1"/>
  <c r="G23" i="1"/>
  <c r="G24" i="1"/>
  <c r="G25" i="1"/>
  <c r="G26" i="1"/>
  <c r="G27" i="1"/>
  <c r="G28" i="1"/>
  <c r="G29" i="1"/>
  <c r="G30" i="1"/>
  <c r="G31" i="1"/>
  <c r="G32" i="1"/>
  <c r="G33" i="1"/>
  <c r="G34" i="1"/>
  <c r="G22" i="1"/>
  <c r="G9" i="1"/>
  <c r="G10" i="1"/>
  <c r="G11" i="1"/>
  <c r="G12" i="1"/>
  <c r="G13" i="1"/>
  <c r="G14" i="1"/>
  <c r="G15" i="1"/>
  <c r="G16" i="1"/>
  <c r="G17" i="1"/>
  <c r="G18" i="1"/>
  <c r="G19" i="1"/>
  <c r="G8" i="1"/>
  <c r="H44" i="7"/>
  <c r="C58" i="7"/>
  <c r="C59" i="7"/>
  <c r="C60" i="7"/>
  <c r="C61" i="7"/>
  <c r="C62" i="7"/>
  <c r="C63" i="7"/>
  <c r="C64" i="7"/>
  <c r="C65" i="7"/>
  <c r="C57" i="7"/>
  <c r="C45" i="7"/>
  <c r="C46" i="7"/>
  <c r="C47" i="7"/>
  <c r="C48" i="7"/>
  <c r="C49" i="7"/>
  <c r="C50" i="7"/>
  <c r="C51" i="7"/>
  <c r="C52" i="7"/>
  <c r="C53" i="7"/>
  <c r="C54" i="7"/>
  <c r="C55" i="7"/>
  <c r="C44" i="7"/>
  <c r="C26" i="7"/>
  <c r="C27" i="7"/>
  <c r="C28" i="7"/>
  <c r="C29" i="7"/>
  <c r="C30" i="7"/>
  <c r="C31" i="7"/>
  <c r="C32" i="7"/>
  <c r="C33" i="7"/>
  <c r="C34" i="7"/>
  <c r="C35" i="7"/>
  <c r="C36" i="7"/>
  <c r="C37" i="7"/>
  <c r="C25" i="7"/>
  <c r="C13" i="7"/>
  <c r="C14" i="7"/>
  <c r="C15" i="7"/>
  <c r="C16" i="7"/>
  <c r="C17" i="7"/>
  <c r="C18" i="7"/>
  <c r="C19" i="7"/>
  <c r="C20" i="7"/>
  <c r="C21" i="7"/>
  <c r="C22" i="7"/>
  <c r="C23" i="7"/>
  <c r="C12" i="7"/>
  <c r="F10" i="1" l="1"/>
  <c r="F11" i="1"/>
  <c r="F12" i="1"/>
  <c r="F13" i="1"/>
  <c r="F22" i="1"/>
  <c r="D37" i="27" l="1"/>
  <c r="D36" i="27"/>
  <c r="D35" i="27"/>
  <c r="D34" i="27"/>
  <c r="D33" i="27"/>
  <c r="I33" i="27"/>
  <c r="I37" i="27"/>
  <c r="I36" i="27"/>
  <c r="I35" i="27"/>
  <c r="I34" i="27"/>
  <c r="D25" i="27"/>
  <c r="D26" i="27"/>
  <c r="D27" i="27"/>
  <c r="D28" i="27"/>
  <c r="D13" i="27"/>
  <c r="D12" i="27"/>
  <c r="D11" i="27"/>
  <c r="D10" i="27"/>
  <c r="D9" i="27"/>
  <c r="H20" i="27"/>
  <c r="H19" i="27"/>
  <c r="H18" i="27"/>
  <c r="H17" i="27"/>
  <c r="H16" i="27"/>
  <c r="D17" i="27" l="1"/>
  <c r="D18" i="27"/>
  <c r="D19" i="27"/>
  <c r="D20" i="27"/>
  <c r="D16" i="27"/>
  <c r="H5" i="27"/>
  <c r="H6" i="27"/>
  <c r="H7" i="27"/>
  <c r="H8" i="27"/>
  <c r="H4" i="27"/>
  <c r="D5" i="27"/>
  <c r="D6" i="27"/>
  <c r="D7" i="27"/>
  <c r="D8" i="27"/>
  <c r="D4" i="27"/>
  <c r="D52" i="1" l="1"/>
  <c r="D38" i="1"/>
  <c r="D22" i="1"/>
  <c r="D8" i="1"/>
  <c r="D9" i="1" l="1"/>
  <c r="D10" i="1" s="1"/>
  <c r="H12" i="7"/>
  <c r="D23" i="1"/>
  <c r="H25" i="7"/>
  <c r="D39" i="1"/>
  <c r="H45" i="7"/>
  <c r="C38" i="1"/>
  <c r="D53" i="1"/>
  <c r="H57" i="7"/>
  <c r="F8" i="1"/>
  <c r="I8" i="1" s="1"/>
  <c r="R8" i="1"/>
  <c r="H14" i="7" l="1"/>
  <c r="C10" i="1"/>
  <c r="D54" i="1"/>
  <c r="H58" i="7"/>
  <c r="C53" i="1"/>
  <c r="D40" i="1"/>
  <c r="H46" i="7"/>
  <c r="C39" i="1"/>
  <c r="D24" i="1"/>
  <c r="H26" i="7"/>
  <c r="C23" i="1"/>
  <c r="H13" i="7"/>
  <c r="C9" i="1"/>
  <c r="D11" i="1"/>
  <c r="L8" i="1"/>
  <c r="S8" i="1"/>
  <c r="O8" i="1"/>
  <c r="H15" i="7" l="1"/>
  <c r="C11" i="1"/>
  <c r="D25" i="1"/>
  <c r="H27" i="7"/>
  <c r="C24" i="1"/>
  <c r="D41" i="1"/>
  <c r="H47" i="7"/>
  <c r="C40" i="1"/>
  <c r="D55" i="1"/>
  <c r="H59" i="7"/>
  <c r="C54" i="1"/>
  <c r="D12" i="1"/>
  <c r="H16" i="7" l="1"/>
  <c r="C12" i="1"/>
  <c r="D56" i="1"/>
  <c r="H60" i="7"/>
  <c r="C55" i="1"/>
  <c r="D42" i="1"/>
  <c r="H48" i="7"/>
  <c r="C41" i="1"/>
  <c r="D26" i="1"/>
  <c r="H28" i="7"/>
  <c r="C25" i="1"/>
  <c r="D13" i="1"/>
  <c r="H17" i="7" l="1"/>
  <c r="C13" i="1"/>
  <c r="D27" i="1"/>
  <c r="H29" i="7"/>
  <c r="C26" i="1"/>
  <c r="D43" i="1"/>
  <c r="H49" i="7"/>
  <c r="C42" i="1"/>
  <c r="D57" i="1"/>
  <c r="H61" i="7"/>
  <c r="C56" i="1"/>
  <c r="D14" i="1"/>
  <c r="F190" i="1"/>
  <c r="E190" i="1"/>
  <c r="F132" i="1"/>
  <c r="E132" i="1"/>
  <c r="F67" i="1"/>
  <c r="E67" i="1"/>
  <c r="H18" i="7" l="1"/>
  <c r="C14" i="1"/>
  <c r="D58" i="1"/>
  <c r="H62" i="7"/>
  <c r="C57" i="1"/>
  <c r="D44" i="1"/>
  <c r="H50" i="7"/>
  <c r="C43" i="1"/>
  <c r="D28" i="1"/>
  <c r="H30" i="7"/>
  <c r="C27" i="1"/>
  <c r="D15" i="1"/>
  <c r="R38" i="1"/>
  <c r="R39" i="1"/>
  <c r="R42" i="1"/>
  <c r="R43" i="1"/>
  <c r="R46" i="1"/>
  <c r="R47" i="1"/>
  <c r="R37" i="1"/>
  <c r="R23" i="1"/>
  <c r="R25" i="1"/>
  <c r="R27" i="1"/>
  <c r="R29" i="1"/>
  <c r="R31" i="1"/>
  <c r="R33" i="1"/>
  <c r="R22" i="1"/>
  <c r="R9" i="1"/>
  <c r="R10" i="1"/>
  <c r="R11" i="1"/>
  <c r="R12" i="1"/>
  <c r="R15" i="1"/>
  <c r="R16" i="1"/>
  <c r="R17" i="1"/>
  <c r="R18" i="1"/>
  <c r="R19" i="1"/>
  <c r="E33" i="25"/>
  <c r="E37" i="25"/>
  <c r="E39" i="25"/>
  <c r="E40" i="25"/>
  <c r="E32" i="25"/>
  <c r="E34" i="25"/>
  <c r="E38" i="25"/>
  <c r="E18" i="25"/>
  <c r="E19" i="25"/>
  <c r="E22" i="25"/>
  <c r="E23" i="25"/>
  <c r="E26" i="25"/>
  <c r="E27" i="25"/>
  <c r="E8" i="25"/>
  <c r="D29" i="25"/>
  <c r="D28" i="25"/>
  <c r="D25" i="25"/>
  <c r="D24" i="25"/>
  <c r="D21" i="25"/>
  <c r="D20" i="25"/>
  <c r="D17" i="25"/>
  <c r="D14" i="25"/>
  <c r="D11" i="25"/>
  <c r="D10" i="25"/>
  <c r="D7" i="25"/>
  <c r="D6" i="25"/>
  <c r="R13" i="1"/>
  <c r="R14" i="1"/>
  <c r="R24" i="1"/>
  <c r="R26" i="1"/>
  <c r="R28" i="1"/>
  <c r="R30" i="1"/>
  <c r="R32" i="1"/>
  <c r="R34" i="1"/>
  <c r="R40" i="1"/>
  <c r="R41" i="1"/>
  <c r="R44" i="1"/>
  <c r="R45" i="1"/>
  <c r="R48" i="1"/>
  <c r="R52" i="1"/>
  <c r="R53" i="1"/>
  <c r="R54" i="1"/>
  <c r="R55" i="1"/>
  <c r="R56" i="1"/>
  <c r="R57" i="1"/>
  <c r="R58" i="1"/>
  <c r="R59" i="1"/>
  <c r="R60" i="1"/>
  <c r="C11" i="25"/>
  <c r="C7" i="25"/>
  <c r="C4" i="25"/>
  <c r="Q62" i="1"/>
  <c r="D10" i="19"/>
  <c r="D42" i="19" s="1"/>
  <c r="C10" i="19"/>
  <c r="C42" i="19" s="1"/>
  <c r="D10" i="20"/>
  <c r="D41" i="20" s="1"/>
  <c r="C10" i="20"/>
  <c r="C41" i="20" s="1"/>
  <c r="D10" i="21"/>
  <c r="D41" i="21" s="1"/>
  <c r="C41" i="21"/>
  <c r="C47" i="25"/>
  <c r="H47" i="25" s="1"/>
  <c r="C48" i="25"/>
  <c r="H48" i="25" s="1"/>
  <c r="C49" i="25"/>
  <c r="H49" i="25" s="1"/>
  <c r="C50" i="25"/>
  <c r="H50" i="25" s="1"/>
  <c r="C46" i="25"/>
  <c r="H46" i="25" s="1"/>
  <c r="F33" i="25"/>
  <c r="F34" i="25"/>
  <c r="F35" i="25"/>
  <c r="F36" i="25"/>
  <c r="F37" i="25"/>
  <c r="F38" i="25"/>
  <c r="F39" i="25"/>
  <c r="F40" i="25"/>
  <c r="F32" i="25"/>
  <c r="F54" i="25"/>
  <c r="F55" i="25"/>
  <c r="F56" i="25"/>
  <c r="F57" i="25"/>
  <c r="F58" i="25"/>
  <c r="F59" i="25"/>
  <c r="F60" i="25"/>
  <c r="F61" i="25"/>
  <c r="F53" i="25"/>
  <c r="F4" i="25"/>
  <c r="F5" i="25"/>
  <c r="F6" i="25"/>
  <c r="F7" i="25"/>
  <c r="F8" i="25"/>
  <c r="F9" i="25"/>
  <c r="F10" i="25"/>
  <c r="F11" i="25"/>
  <c r="F12" i="25"/>
  <c r="F13" i="25"/>
  <c r="F14" i="25"/>
  <c r="F17" i="25"/>
  <c r="F18" i="25"/>
  <c r="F19" i="25"/>
  <c r="F20" i="25"/>
  <c r="F21" i="25"/>
  <c r="F22" i="25"/>
  <c r="F23" i="25"/>
  <c r="F24" i="25"/>
  <c r="F25" i="25"/>
  <c r="F26" i="25"/>
  <c r="F27" i="25"/>
  <c r="F28" i="25"/>
  <c r="F29" i="25"/>
  <c r="F3" i="25"/>
  <c r="C42" i="25"/>
  <c r="C43" i="25"/>
  <c r="C41" i="25"/>
  <c r="E54" i="25"/>
  <c r="E55" i="25"/>
  <c r="E56" i="25"/>
  <c r="E57" i="25"/>
  <c r="E58" i="25"/>
  <c r="E59" i="25"/>
  <c r="E60" i="25"/>
  <c r="E61" i="25"/>
  <c r="E53" i="25"/>
  <c r="E35" i="25"/>
  <c r="E36" i="25"/>
  <c r="E29" i="25"/>
  <c r="E4" i="25"/>
  <c r="E5" i="25"/>
  <c r="E6" i="25"/>
  <c r="E7" i="25"/>
  <c r="E9" i="25"/>
  <c r="E10" i="25"/>
  <c r="E11" i="25"/>
  <c r="E12" i="25"/>
  <c r="E13" i="25"/>
  <c r="E14" i="25"/>
  <c r="E17" i="25"/>
  <c r="E20" i="25"/>
  <c r="E21" i="25"/>
  <c r="E24" i="25"/>
  <c r="E25" i="25"/>
  <c r="E28" i="25"/>
  <c r="E3" i="25"/>
  <c r="D54" i="25"/>
  <c r="D55" i="25"/>
  <c r="D56" i="25"/>
  <c r="D57" i="25"/>
  <c r="D58" i="25"/>
  <c r="D59" i="25"/>
  <c r="D60" i="25"/>
  <c r="D61" i="25"/>
  <c r="D53" i="25"/>
  <c r="D4" i="25"/>
  <c r="D5" i="25"/>
  <c r="D8" i="25"/>
  <c r="D9" i="25"/>
  <c r="D12" i="25"/>
  <c r="D13" i="25"/>
  <c r="D18" i="25"/>
  <c r="D19" i="25"/>
  <c r="D22" i="25"/>
  <c r="D23" i="25"/>
  <c r="D26" i="25"/>
  <c r="D27" i="25"/>
  <c r="D32" i="25"/>
  <c r="D33" i="25"/>
  <c r="D34" i="25"/>
  <c r="D35" i="25"/>
  <c r="D36" i="25"/>
  <c r="D37" i="25"/>
  <c r="D38" i="25"/>
  <c r="D39" i="25"/>
  <c r="D40" i="25"/>
  <c r="D3" i="25"/>
  <c r="C57" i="25"/>
  <c r="C58" i="25"/>
  <c r="C59" i="25"/>
  <c r="C60" i="25"/>
  <c r="C61" i="25"/>
  <c r="C53" i="25"/>
  <c r="C54" i="25"/>
  <c r="C55" i="25"/>
  <c r="C56" i="25"/>
  <c r="C5" i="25"/>
  <c r="C6" i="25"/>
  <c r="C8" i="25"/>
  <c r="C9" i="25"/>
  <c r="C10" i="25"/>
  <c r="C12" i="25"/>
  <c r="C13" i="25"/>
  <c r="C14" i="25"/>
  <c r="C17" i="25"/>
  <c r="C18" i="25"/>
  <c r="C19" i="25"/>
  <c r="C20" i="25"/>
  <c r="C21" i="25"/>
  <c r="C22" i="25"/>
  <c r="C23" i="25"/>
  <c r="C24" i="25"/>
  <c r="C25" i="25"/>
  <c r="C26" i="25"/>
  <c r="C27" i="25"/>
  <c r="C28" i="25"/>
  <c r="C29" i="25"/>
  <c r="C32" i="25"/>
  <c r="C33" i="25"/>
  <c r="C34" i="25"/>
  <c r="C35" i="25"/>
  <c r="C36" i="25"/>
  <c r="C37" i="25"/>
  <c r="C38" i="25"/>
  <c r="C39" i="25"/>
  <c r="C3" i="25"/>
  <c r="D42" i="7"/>
  <c r="C42" i="7"/>
  <c r="F112" i="1"/>
  <c r="O112" i="1" s="1"/>
  <c r="F119" i="1"/>
  <c r="I119" i="1" s="1"/>
  <c r="F120" i="1"/>
  <c r="T120" i="1" s="1"/>
  <c r="F121" i="1"/>
  <c r="L121" i="1" s="1"/>
  <c r="F122" i="1"/>
  <c r="S122" i="1" s="1"/>
  <c r="F123" i="1"/>
  <c r="L123" i="1" s="1"/>
  <c r="F124" i="1"/>
  <c r="T124" i="1" s="1"/>
  <c r="F125" i="1"/>
  <c r="L125" i="1" s="1"/>
  <c r="F126" i="1"/>
  <c r="I126" i="1" s="1"/>
  <c r="F118" i="1"/>
  <c r="F113" i="1"/>
  <c r="L113" i="1" s="1"/>
  <c r="F114" i="1"/>
  <c r="L114" i="1" s="1"/>
  <c r="F115" i="1"/>
  <c r="F111" i="1"/>
  <c r="F101" i="1"/>
  <c r="I101" i="1" s="1"/>
  <c r="F102" i="1"/>
  <c r="L102" i="1" s="1"/>
  <c r="F103" i="1"/>
  <c r="F104" i="1"/>
  <c r="S104" i="1" s="1"/>
  <c r="F105" i="1"/>
  <c r="I105" i="1" s="1"/>
  <c r="F106" i="1"/>
  <c r="L106" i="1" s="1"/>
  <c r="F107" i="1"/>
  <c r="L107" i="1" s="1"/>
  <c r="F108" i="1"/>
  <c r="T108" i="1" s="1"/>
  <c r="F100" i="1"/>
  <c r="F85" i="1"/>
  <c r="F86" i="1"/>
  <c r="T86" i="1" s="1"/>
  <c r="F87" i="1"/>
  <c r="O87" i="1" s="1"/>
  <c r="F88" i="1"/>
  <c r="T88" i="1" s="1"/>
  <c r="F89" i="1"/>
  <c r="L89" i="1" s="1"/>
  <c r="F90" i="1"/>
  <c r="T90" i="1" s="1"/>
  <c r="F91" i="1"/>
  <c r="L91" i="1" s="1"/>
  <c r="F92" i="1"/>
  <c r="S92" i="1" s="1"/>
  <c r="F93" i="1"/>
  <c r="L93" i="1" s="1"/>
  <c r="F94" i="1"/>
  <c r="T94" i="1" s="1"/>
  <c r="F95" i="1"/>
  <c r="I95" i="1" s="1"/>
  <c r="F96" i="1"/>
  <c r="T96" i="1" s="1"/>
  <c r="F97" i="1"/>
  <c r="L97" i="1" s="1"/>
  <c r="M115" i="1"/>
  <c r="J115" i="1"/>
  <c r="G115" i="1"/>
  <c r="M114" i="1"/>
  <c r="J114" i="1"/>
  <c r="G114" i="1"/>
  <c r="M113" i="1"/>
  <c r="J113" i="1"/>
  <c r="G113" i="1"/>
  <c r="M112" i="1"/>
  <c r="J112" i="1"/>
  <c r="G112" i="1"/>
  <c r="M111" i="1"/>
  <c r="J111" i="1"/>
  <c r="G111" i="1"/>
  <c r="G85" i="1"/>
  <c r="J85" i="1"/>
  <c r="M85" i="1"/>
  <c r="G86" i="1"/>
  <c r="J86" i="1"/>
  <c r="M86" i="1"/>
  <c r="G87" i="1"/>
  <c r="J87" i="1"/>
  <c r="M87" i="1"/>
  <c r="G88" i="1"/>
  <c r="J88" i="1"/>
  <c r="M88" i="1"/>
  <c r="G89" i="1"/>
  <c r="J89" i="1"/>
  <c r="M89" i="1"/>
  <c r="G90" i="1"/>
  <c r="J90" i="1"/>
  <c r="M90" i="1"/>
  <c r="G91" i="1"/>
  <c r="J91" i="1"/>
  <c r="M91" i="1"/>
  <c r="G92" i="1"/>
  <c r="J92" i="1"/>
  <c r="M92" i="1"/>
  <c r="G93" i="1"/>
  <c r="J93" i="1"/>
  <c r="M93" i="1"/>
  <c r="G94" i="1"/>
  <c r="J94" i="1"/>
  <c r="M94" i="1"/>
  <c r="G95" i="1"/>
  <c r="J95" i="1"/>
  <c r="M95" i="1"/>
  <c r="G96" i="1"/>
  <c r="J96" i="1"/>
  <c r="M96" i="1"/>
  <c r="G97" i="1"/>
  <c r="J97" i="1"/>
  <c r="M97" i="1"/>
  <c r="G100" i="1"/>
  <c r="J100" i="1"/>
  <c r="M100" i="1"/>
  <c r="G101" i="1"/>
  <c r="J101" i="1"/>
  <c r="M101" i="1"/>
  <c r="G102" i="1"/>
  <c r="J102" i="1"/>
  <c r="M102" i="1"/>
  <c r="G103" i="1"/>
  <c r="J103" i="1"/>
  <c r="M103" i="1"/>
  <c r="G104" i="1"/>
  <c r="J104" i="1"/>
  <c r="M104" i="1"/>
  <c r="G105" i="1"/>
  <c r="J105" i="1"/>
  <c r="M105" i="1"/>
  <c r="G106" i="1"/>
  <c r="J106" i="1"/>
  <c r="M106" i="1"/>
  <c r="G107" i="1"/>
  <c r="J107" i="1"/>
  <c r="M107" i="1"/>
  <c r="G108" i="1"/>
  <c r="J108" i="1"/>
  <c r="M108" i="1"/>
  <c r="G118" i="1"/>
  <c r="J118" i="1"/>
  <c r="M118" i="1"/>
  <c r="G119" i="1"/>
  <c r="J119" i="1"/>
  <c r="M119" i="1"/>
  <c r="G120" i="1"/>
  <c r="J120" i="1"/>
  <c r="M120" i="1"/>
  <c r="G121" i="1"/>
  <c r="J121" i="1"/>
  <c r="M121" i="1"/>
  <c r="G122" i="1"/>
  <c r="J122" i="1"/>
  <c r="M122" i="1"/>
  <c r="G123" i="1"/>
  <c r="J123" i="1"/>
  <c r="M123" i="1"/>
  <c r="G124" i="1"/>
  <c r="J124" i="1"/>
  <c r="M124" i="1"/>
  <c r="G125" i="1"/>
  <c r="J125" i="1"/>
  <c r="M125" i="1"/>
  <c r="G126" i="1"/>
  <c r="J126" i="1"/>
  <c r="M126" i="1"/>
  <c r="P128" i="1"/>
  <c r="C11" i="24" s="1"/>
  <c r="C56" i="19"/>
  <c r="C58" i="19"/>
  <c r="C60" i="19"/>
  <c r="C62" i="19"/>
  <c r="C45" i="19"/>
  <c r="C47" i="19"/>
  <c r="C49" i="19"/>
  <c r="C51" i="19"/>
  <c r="C55" i="19"/>
  <c r="C57" i="19"/>
  <c r="C59" i="19"/>
  <c r="C61" i="19"/>
  <c r="C46" i="19"/>
  <c r="C48" i="19"/>
  <c r="C50" i="19"/>
  <c r="C52" i="19"/>
  <c r="C25" i="19"/>
  <c r="C27" i="19"/>
  <c r="C29" i="19"/>
  <c r="C44" i="19"/>
  <c r="C56" i="20"/>
  <c r="C58" i="20"/>
  <c r="C60" i="20"/>
  <c r="C44" i="20"/>
  <c r="C46" i="20"/>
  <c r="C48" i="20"/>
  <c r="C50" i="20"/>
  <c r="C25" i="20"/>
  <c r="C27" i="20"/>
  <c r="C29" i="20"/>
  <c r="C31" i="20"/>
  <c r="C33" i="20"/>
  <c r="C35" i="20"/>
  <c r="C37" i="20"/>
  <c r="C13" i="20"/>
  <c r="C15" i="20"/>
  <c r="C17" i="20"/>
  <c r="C19" i="20"/>
  <c r="C21" i="20"/>
  <c r="C23" i="20"/>
  <c r="C53" i="20"/>
  <c r="C43" i="20"/>
  <c r="F54" i="1"/>
  <c r="C56" i="21"/>
  <c r="F56" i="1"/>
  <c r="C58" i="21"/>
  <c r="F58" i="1"/>
  <c r="C60" i="21"/>
  <c r="F60" i="1"/>
  <c r="C44" i="21"/>
  <c r="F39" i="1"/>
  <c r="C46" i="21"/>
  <c r="F41" i="1"/>
  <c r="C48" i="21"/>
  <c r="F43" i="1"/>
  <c r="C50" i="21"/>
  <c r="F45" i="1"/>
  <c r="C25" i="21"/>
  <c r="F23" i="1"/>
  <c r="C27" i="21"/>
  <c r="F25" i="1"/>
  <c r="C29" i="21"/>
  <c r="F27" i="1"/>
  <c r="C31" i="21"/>
  <c r="C32" i="21"/>
  <c r="F29" i="1"/>
  <c r="C33" i="21"/>
  <c r="C34" i="21"/>
  <c r="F31" i="1"/>
  <c r="C35" i="21"/>
  <c r="C36" i="21"/>
  <c r="F33" i="1"/>
  <c r="C37" i="21"/>
  <c r="C12" i="21"/>
  <c r="C26" i="19"/>
  <c r="C28" i="19"/>
  <c r="C30" i="19"/>
  <c r="C12" i="19"/>
  <c r="C13" i="19"/>
  <c r="C14" i="19"/>
  <c r="C15" i="19"/>
  <c r="C16" i="19"/>
  <c r="C17" i="19"/>
  <c r="C18" i="19"/>
  <c r="C19" i="19"/>
  <c r="C20" i="19"/>
  <c r="C21" i="19"/>
  <c r="C22" i="19"/>
  <c r="C23" i="19"/>
  <c r="F53" i="1"/>
  <c r="C55" i="20"/>
  <c r="C57" i="20"/>
  <c r="C59" i="20"/>
  <c r="C61" i="20"/>
  <c r="C45" i="20"/>
  <c r="C47" i="20"/>
  <c r="C49" i="20"/>
  <c r="C51" i="20"/>
  <c r="C26" i="20"/>
  <c r="C28" i="20"/>
  <c r="C30" i="20"/>
  <c r="F28" i="1"/>
  <c r="C32" i="20"/>
  <c r="F30" i="1"/>
  <c r="C34" i="20"/>
  <c r="F32" i="1"/>
  <c r="C36" i="20"/>
  <c r="F34" i="1"/>
  <c r="C12" i="20"/>
  <c r="C14" i="20"/>
  <c r="C16" i="20"/>
  <c r="C18" i="20"/>
  <c r="C20" i="20"/>
  <c r="C22" i="20"/>
  <c r="C54" i="21"/>
  <c r="C55" i="21"/>
  <c r="F55" i="1"/>
  <c r="C57" i="21"/>
  <c r="F57" i="1"/>
  <c r="C59" i="21"/>
  <c r="F59" i="1"/>
  <c r="C61" i="21"/>
  <c r="F38" i="1"/>
  <c r="C45" i="21"/>
  <c r="F40" i="1"/>
  <c r="C47" i="21"/>
  <c r="F42" i="1"/>
  <c r="C49" i="21"/>
  <c r="F44" i="1"/>
  <c r="C51" i="21"/>
  <c r="C26" i="21"/>
  <c r="F24" i="1"/>
  <c r="C28" i="21"/>
  <c r="F26" i="1"/>
  <c r="C30" i="21"/>
  <c r="C13" i="21"/>
  <c r="C15" i="21"/>
  <c r="C17" i="21"/>
  <c r="C16" i="21"/>
  <c r="C19" i="21"/>
  <c r="C21" i="21"/>
  <c r="C23" i="21"/>
  <c r="F52" i="1"/>
  <c r="F37" i="1"/>
  <c r="C43" i="21"/>
  <c r="C32" i="19"/>
  <c r="C34" i="19"/>
  <c r="C36" i="19"/>
  <c r="D12" i="7"/>
  <c r="G12" i="7" s="1"/>
  <c r="F14" i="1"/>
  <c r="F16" i="1"/>
  <c r="F18" i="1"/>
  <c r="C14" i="21"/>
  <c r="C18" i="21"/>
  <c r="C20" i="21"/>
  <c r="C22" i="21"/>
  <c r="C53" i="21"/>
  <c r="C31" i="19"/>
  <c r="C33" i="19"/>
  <c r="C35" i="19"/>
  <c r="C37" i="19"/>
  <c r="F9" i="1"/>
  <c r="F15" i="1"/>
  <c r="F17" i="1"/>
  <c r="F19" i="1"/>
  <c r="C54" i="19"/>
  <c r="C54" i="20"/>
  <c r="H19" i="7" l="1"/>
  <c r="C15" i="1"/>
  <c r="D29" i="1"/>
  <c r="H31" i="7"/>
  <c r="C28" i="1"/>
  <c r="D45" i="1"/>
  <c r="H51" i="7"/>
  <c r="C44" i="1"/>
  <c r="D59" i="1"/>
  <c r="H63" i="7"/>
  <c r="C58" i="1"/>
  <c r="D16" i="1"/>
  <c r="I59" i="1"/>
  <c r="D60" i="21" s="1"/>
  <c r="G60" i="21" s="1"/>
  <c r="U59" i="1"/>
  <c r="U56" i="1"/>
  <c r="U57" i="1"/>
  <c r="D16" i="18"/>
  <c r="U58" i="1"/>
  <c r="D59" i="7"/>
  <c r="G59" i="7" s="1"/>
  <c r="U54" i="1"/>
  <c r="I55" i="1"/>
  <c r="D56" i="21" s="1"/>
  <c r="G56" i="21" s="1"/>
  <c r="U55" i="1"/>
  <c r="U60" i="1"/>
  <c r="L53" i="1"/>
  <c r="D54" i="18" s="1"/>
  <c r="U53" i="1"/>
  <c r="D28" i="7"/>
  <c r="G28" i="7" s="1"/>
  <c r="U25" i="1"/>
  <c r="L30" i="1"/>
  <c r="D33" i="20" s="1"/>
  <c r="G33" i="20" s="1"/>
  <c r="U30" i="1"/>
  <c r="B21" i="18"/>
  <c r="U33" i="1"/>
  <c r="I24" i="1"/>
  <c r="B34" i="18" s="1"/>
  <c r="U24" i="1"/>
  <c r="B19" i="18"/>
  <c r="U31" i="1"/>
  <c r="B22" i="18"/>
  <c r="U34" i="1"/>
  <c r="B15" i="18"/>
  <c r="U27" i="1"/>
  <c r="B11" i="18"/>
  <c r="U23" i="1"/>
  <c r="I26" i="1"/>
  <c r="B36" i="18" s="1"/>
  <c r="U26" i="1"/>
  <c r="L32" i="1"/>
  <c r="D35" i="20" s="1"/>
  <c r="G35" i="20" s="1"/>
  <c r="U32" i="1"/>
  <c r="L28" i="1"/>
  <c r="D31" i="20" s="1"/>
  <c r="G31" i="20" s="1"/>
  <c r="U28" i="1"/>
  <c r="D32" i="7"/>
  <c r="U29" i="1"/>
  <c r="A11" i="18"/>
  <c r="U9" i="1"/>
  <c r="D19" i="7"/>
  <c r="U15" i="1"/>
  <c r="I12" i="1"/>
  <c r="D16" i="21" s="1"/>
  <c r="G16" i="21" s="1"/>
  <c r="U12" i="1"/>
  <c r="O13" i="1"/>
  <c r="D17" i="19" s="1"/>
  <c r="G17" i="19" s="1"/>
  <c r="U13" i="1"/>
  <c r="A20" i="18"/>
  <c r="U18" i="1"/>
  <c r="A12" i="18"/>
  <c r="U10" i="1"/>
  <c r="A19" i="18"/>
  <c r="U17" i="1"/>
  <c r="I14" i="1"/>
  <c r="D18" i="21" s="1"/>
  <c r="G18" i="21" s="1"/>
  <c r="U14" i="1"/>
  <c r="I19" i="1"/>
  <c r="A43" i="18" s="1"/>
  <c r="U19" i="1"/>
  <c r="O11" i="1"/>
  <c r="D15" i="19" s="1"/>
  <c r="G15" i="19" s="1"/>
  <c r="U11" i="1"/>
  <c r="A18" i="18"/>
  <c r="U16" i="1"/>
  <c r="I40" i="1"/>
  <c r="C35" i="18" s="1"/>
  <c r="U40" i="1"/>
  <c r="C18" i="18"/>
  <c r="U45" i="1"/>
  <c r="U42" i="1"/>
  <c r="U38" i="1"/>
  <c r="U43" i="1"/>
  <c r="U39" i="1"/>
  <c r="I44" i="1"/>
  <c r="C39" i="18" s="1"/>
  <c r="U44" i="1"/>
  <c r="C14" i="18"/>
  <c r="U41" i="1"/>
  <c r="I22" i="1"/>
  <c r="B32" i="18" s="1"/>
  <c r="F20" i="1"/>
  <c r="I85" i="1"/>
  <c r="I111" i="1"/>
  <c r="F109" i="1"/>
  <c r="L118" i="1"/>
  <c r="F116" i="1"/>
  <c r="S100" i="1"/>
  <c r="F98" i="1"/>
  <c r="L37" i="1"/>
  <c r="D43" i="20" s="1"/>
  <c r="G43" i="20" s="1"/>
  <c r="F35" i="1"/>
  <c r="F51" i="1"/>
  <c r="P62" i="1"/>
  <c r="R62" i="1"/>
  <c r="P244" i="1"/>
  <c r="C13" i="24" s="1"/>
  <c r="P186" i="1"/>
  <c r="C12" i="24" s="1"/>
  <c r="H27" i="25"/>
  <c r="H23" i="25"/>
  <c r="H19" i="25"/>
  <c r="H13" i="25"/>
  <c r="H9" i="25"/>
  <c r="H5" i="25"/>
  <c r="H59" i="25"/>
  <c r="H51" i="25"/>
  <c r="I50" i="25" s="1"/>
  <c r="N7" i="25" s="1"/>
  <c r="H61" i="25"/>
  <c r="H57" i="25"/>
  <c r="H39" i="25"/>
  <c r="H35" i="25"/>
  <c r="H29" i="25"/>
  <c r="H25" i="25"/>
  <c r="H21" i="25"/>
  <c r="H17" i="25"/>
  <c r="H11" i="25"/>
  <c r="H7" i="25"/>
  <c r="C40" i="25"/>
  <c r="H40" i="25" s="1"/>
  <c r="H37" i="25"/>
  <c r="H33" i="25"/>
  <c r="H54" i="25"/>
  <c r="H36" i="25"/>
  <c r="H32" i="25"/>
  <c r="H26" i="25"/>
  <c r="H22" i="25"/>
  <c r="H18" i="25"/>
  <c r="H12" i="25"/>
  <c r="H8" i="25"/>
  <c r="H4" i="25"/>
  <c r="H53" i="25"/>
  <c r="H58" i="25"/>
  <c r="H38" i="25"/>
  <c r="H34" i="25"/>
  <c r="H28" i="25"/>
  <c r="H24" i="25"/>
  <c r="H20" i="25"/>
  <c r="H14" i="25"/>
  <c r="H10" i="25"/>
  <c r="H6" i="25"/>
  <c r="H55" i="25"/>
  <c r="H60" i="25"/>
  <c r="H3" i="25"/>
  <c r="H56" i="25"/>
  <c r="A16" i="18"/>
  <c r="B17" i="18"/>
  <c r="B13" i="18"/>
  <c r="A21" i="18"/>
  <c r="A17" i="18"/>
  <c r="A13" i="18"/>
  <c r="B18" i="18"/>
  <c r="B14" i="18"/>
  <c r="A14" i="18"/>
  <c r="A10" i="18"/>
  <c r="A15" i="18"/>
  <c r="B10" i="18"/>
  <c r="B20" i="18"/>
  <c r="B16" i="18"/>
  <c r="B12" i="18"/>
  <c r="O97" i="1"/>
  <c r="S91" i="1"/>
  <c r="S27" i="1"/>
  <c r="S23" i="1"/>
  <c r="S43" i="1"/>
  <c r="S123" i="1"/>
  <c r="L104" i="1"/>
  <c r="D52" i="7"/>
  <c r="T93" i="1"/>
  <c r="S85" i="1"/>
  <c r="I89" i="1"/>
  <c r="D63" i="7"/>
  <c r="G63" i="7" s="1"/>
  <c r="O111" i="1"/>
  <c r="D29" i="7"/>
  <c r="G29" i="7" s="1"/>
  <c r="C17" i="18"/>
  <c r="D12" i="18"/>
  <c r="C13" i="18"/>
  <c r="S39" i="1"/>
  <c r="D46" i="7"/>
  <c r="G46" i="7" s="1"/>
  <c r="D50" i="7"/>
  <c r="G50" i="7" s="1"/>
  <c r="D44" i="7"/>
  <c r="G44" i="7" s="1"/>
  <c r="C10" i="18"/>
  <c r="C16" i="18"/>
  <c r="C12" i="18"/>
  <c r="D35" i="7"/>
  <c r="D27" i="7"/>
  <c r="G27" i="7" s="1"/>
  <c r="I87" i="1"/>
  <c r="D31" i="7"/>
  <c r="D26" i="7"/>
  <c r="G26" i="7" s="1"/>
  <c r="D23" i="7"/>
  <c r="D17" i="7"/>
  <c r="G17" i="7" s="1"/>
  <c r="D15" i="7"/>
  <c r="G15" i="7" s="1"/>
  <c r="D18" i="7"/>
  <c r="G18" i="7" s="1"/>
  <c r="T89" i="1"/>
  <c r="S89" i="1"/>
  <c r="I97" i="1"/>
  <c r="O93" i="1"/>
  <c r="T114" i="1"/>
  <c r="S93" i="1"/>
  <c r="O108" i="1"/>
  <c r="I93" i="1"/>
  <c r="O89" i="1"/>
  <c r="L85" i="1"/>
  <c r="O17" i="1"/>
  <c r="A83" i="18" s="1"/>
  <c r="O9" i="1"/>
  <c r="A75" i="18" s="1"/>
  <c r="D13" i="7"/>
  <c r="G13" i="7" s="1"/>
  <c r="I18" i="1"/>
  <c r="A42" i="18" s="1"/>
  <c r="D22" i="7"/>
  <c r="O10" i="1"/>
  <c r="A76" i="18" s="1"/>
  <c r="D14" i="7"/>
  <c r="G14" i="7" s="1"/>
  <c r="I52" i="1"/>
  <c r="D10" i="18"/>
  <c r="S31" i="1"/>
  <c r="D34" i="7"/>
  <c r="S60" i="1"/>
  <c r="D18" i="18"/>
  <c r="S56" i="1"/>
  <c r="D14" i="18"/>
  <c r="D48" i="7"/>
  <c r="G48" i="7" s="1"/>
  <c r="D21" i="7"/>
  <c r="D65" i="7"/>
  <c r="D57" i="7"/>
  <c r="G57" i="7" s="1"/>
  <c r="D33" i="7"/>
  <c r="I15" i="1"/>
  <c r="A39" i="18" s="1"/>
  <c r="O16" i="1"/>
  <c r="A82" i="18" s="1"/>
  <c r="D20" i="7"/>
  <c r="A32" i="18"/>
  <c r="I42" i="1"/>
  <c r="D49" i="7"/>
  <c r="G49" i="7" s="1"/>
  <c r="C15" i="18"/>
  <c r="I38" i="1"/>
  <c r="D45" i="7"/>
  <c r="G45" i="7" s="1"/>
  <c r="C11" i="18"/>
  <c r="I57" i="1"/>
  <c r="D62" i="7"/>
  <c r="G62" i="7" s="1"/>
  <c r="D15" i="18"/>
  <c r="L34" i="1"/>
  <c r="B65" i="18" s="1"/>
  <c r="D36" i="7"/>
  <c r="D61" i="7"/>
  <c r="G61" i="7" s="1"/>
  <c r="D37" i="7"/>
  <c r="D25" i="7"/>
  <c r="G25" i="7" s="1"/>
  <c r="D51" i="7"/>
  <c r="D47" i="7"/>
  <c r="G47" i="7" s="1"/>
  <c r="D16" i="7"/>
  <c r="G16" i="7" s="1"/>
  <c r="D17" i="18"/>
  <c r="D13" i="18"/>
  <c r="D11" i="18"/>
  <c r="D64" i="7"/>
  <c r="D60" i="7"/>
  <c r="G60" i="7" s="1"/>
  <c r="D58" i="7"/>
  <c r="G58" i="7" s="1"/>
  <c r="D30" i="7"/>
  <c r="G30" i="7" s="1"/>
  <c r="T122" i="1"/>
  <c r="O126" i="1"/>
  <c r="O119" i="1"/>
  <c r="I108" i="1"/>
  <c r="L100" i="1"/>
  <c r="S88" i="1"/>
  <c r="S87" i="1"/>
  <c r="O95" i="1"/>
  <c r="S95" i="1"/>
  <c r="T100" i="1"/>
  <c r="T113" i="1"/>
  <c r="T92" i="1"/>
  <c r="T97" i="1"/>
  <c r="S96" i="1"/>
  <c r="O105" i="1"/>
  <c r="O101" i="1"/>
  <c r="I112" i="1"/>
  <c r="T112" i="1"/>
  <c r="T85" i="1"/>
  <c r="S97" i="1"/>
  <c r="O85" i="1"/>
  <c r="S112" i="1"/>
  <c r="S107" i="1"/>
  <c r="O122" i="1"/>
  <c r="O103" i="1"/>
  <c r="L115" i="1"/>
  <c r="T104" i="1"/>
  <c r="T119" i="1"/>
  <c r="S126" i="1"/>
  <c r="S108" i="1"/>
  <c r="L126" i="1"/>
  <c r="L119" i="1"/>
  <c r="O118" i="1"/>
  <c r="I118" i="1"/>
  <c r="L108" i="1"/>
  <c r="O107" i="1"/>
  <c r="I107" i="1"/>
  <c r="L111" i="1"/>
  <c r="T111" i="1"/>
  <c r="S114" i="1"/>
  <c r="S115" i="1"/>
  <c r="T107" i="1"/>
  <c r="T126" i="1"/>
  <c r="S86" i="1"/>
  <c r="I122" i="1"/>
  <c r="I103" i="1"/>
  <c r="T115" i="1"/>
  <c r="T87" i="1"/>
  <c r="T91" i="1"/>
  <c r="T95" i="1"/>
  <c r="T103" i="1"/>
  <c r="T118" i="1"/>
  <c r="T123" i="1"/>
  <c r="S119" i="1"/>
  <c r="S103" i="1"/>
  <c r="S94" i="1"/>
  <c r="S90" i="1"/>
  <c r="S118" i="1"/>
  <c r="O123" i="1"/>
  <c r="I123" i="1"/>
  <c r="L122" i="1"/>
  <c r="O104" i="1"/>
  <c r="I104" i="1"/>
  <c r="L103" i="1"/>
  <c r="L95" i="1"/>
  <c r="O91" i="1"/>
  <c r="I91" i="1"/>
  <c r="L87" i="1"/>
  <c r="S111" i="1"/>
  <c r="I115" i="1"/>
  <c r="O115" i="1"/>
  <c r="O124" i="1"/>
  <c r="I124" i="1"/>
  <c r="O120" i="1"/>
  <c r="I120" i="1"/>
  <c r="S124" i="1"/>
  <c r="S120" i="1"/>
  <c r="T121" i="1"/>
  <c r="T125" i="1"/>
  <c r="S125" i="1"/>
  <c r="S121" i="1"/>
  <c r="O125" i="1"/>
  <c r="I125" i="1"/>
  <c r="L124" i="1"/>
  <c r="O121" i="1"/>
  <c r="I121" i="1"/>
  <c r="L120" i="1"/>
  <c r="S105" i="1"/>
  <c r="T102" i="1"/>
  <c r="T106" i="1"/>
  <c r="S106" i="1"/>
  <c r="S102" i="1"/>
  <c r="O106" i="1"/>
  <c r="I106" i="1"/>
  <c r="L105" i="1"/>
  <c r="O102" i="1"/>
  <c r="I102" i="1"/>
  <c r="L101" i="1"/>
  <c r="O100" i="1"/>
  <c r="I100" i="1"/>
  <c r="I113" i="1"/>
  <c r="O113" i="1"/>
  <c r="I114" i="1"/>
  <c r="O114" i="1"/>
  <c r="S101" i="1"/>
  <c r="S113" i="1"/>
  <c r="T101" i="1"/>
  <c r="T105" i="1"/>
  <c r="L112" i="1"/>
  <c r="O96" i="1"/>
  <c r="I96" i="1"/>
  <c r="O94" i="1"/>
  <c r="I94" i="1"/>
  <c r="O92" i="1"/>
  <c r="I92" i="1"/>
  <c r="O90" i="1"/>
  <c r="I90" i="1"/>
  <c r="O88" i="1"/>
  <c r="I88" i="1"/>
  <c r="O86" i="1"/>
  <c r="I86" i="1"/>
  <c r="L96" i="1"/>
  <c r="L94" i="1"/>
  <c r="L92" i="1"/>
  <c r="L90" i="1"/>
  <c r="L88" i="1"/>
  <c r="L86" i="1"/>
  <c r="I41" i="1"/>
  <c r="I56" i="1"/>
  <c r="I60" i="1"/>
  <c r="I45" i="1"/>
  <c r="I31" i="1"/>
  <c r="B41" i="18" s="1"/>
  <c r="I25" i="1"/>
  <c r="B35" i="18" s="1"/>
  <c r="O19" i="1"/>
  <c r="A85" i="18" s="1"/>
  <c r="O15" i="1"/>
  <c r="A81" i="18" s="1"/>
  <c r="I27" i="1"/>
  <c r="B37" i="18" s="1"/>
  <c r="I23" i="1"/>
  <c r="B33" i="18" s="1"/>
  <c r="I43" i="1"/>
  <c r="I39" i="1"/>
  <c r="I58" i="1"/>
  <c r="I54" i="1"/>
  <c r="T19" i="1"/>
  <c r="S19" i="1"/>
  <c r="T17" i="1"/>
  <c r="S17" i="1"/>
  <c r="T15" i="1"/>
  <c r="S15" i="1"/>
  <c r="T13" i="1"/>
  <c r="S13" i="1"/>
  <c r="T11" i="1"/>
  <c r="S11" i="1"/>
  <c r="T9" i="1"/>
  <c r="S9" i="1"/>
  <c r="T26" i="1"/>
  <c r="O26" i="1"/>
  <c r="B78" i="18" s="1"/>
  <c r="S26" i="1"/>
  <c r="T24" i="1"/>
  <c r="S24" i="1"/>
  <c r="S22" i="1"/>
  <c r="T22" i="1"/>
  <c r="O22" i="1"/>
  <c r="B74" i="18" s="1"/>
  <c r="S44" i="1"/>
  <c r="T44" i="1"/>
  <c r="O44" i="1"/>
  <c r="O42" i="1"/>
  <c r="S42" i="1"/>
  <c r="T42" i="1"/>
  <c r="S40" i="1"/>
  <c r="T40" i="1"/>
  <c r="O40" i="1"/>
  <c r="T38" i="1"/>
  <c r="O38" i="1"/>
  <c r="S38" i="1"/>
  <c r="O59" i="1"/>
  <c r="S59" i="1"/>
  <c r="T59" i="1"/>
  <c r="S57" i="1"/>
  <c r="T57" i="1"/>
  <c r="O57" i="1"/>
  <c r="O55" i="1"/>
  <c r="S55" i="1"/>
  <c r="T55" i="1"/>
  <c r="T34" i="1"/>
  <c r="S34" i="1"/>
  <c r="T32" i="1"/>
  <c r="I32" i="1"/>
  <c r="B42" i="18" s="1"/>
  <c r="S32" i="1"/>
  <c r="S30" i="1"/>
  <c r="T30" i="1"/>
  <c r="O30" i="1"/>
  <c r="B82" i="18" s="1"/>
  <c r="I30" i="1"/>
  <c r="B40" i="18" s="1"/>
  <c r="I28" i="1"/>
  <c r="B38" i="18" s="1"/>
  <c r="S28" i="1"/>
  <c r="T28" i="1"/>
  <c r="S53" i="1"/>
  <c r="T53" i="1"/>
  <c r="O53" i="1"/>
  <c r="I53" i="1"/>
  <c r="I17" i="1"/>
  <c r="A41" i="18" s="1"/>
  <c r="O18" i="1"/>
  <c r="A84" i="18" s="1"/>
  <c r="O14" i="1"/>
  <c r="A80" i="18" s="1"/>
  <c r="O12" i="1"/>
  <c r="A78" i="18" s="1"/>
  <c r="A74" i="18"/>
  <c r="I37" i="1"/>
  <c r="I11" i="1"/>
  <c r="A35" i="18" s="1"/>
  <c r="L17" i="1"/>
  <c r="A62" i="18" s="1"/>
  <c r="L13" i="1"/>
  <c r="A58" i="18" s="1"/>
  <c r="L9" i="1"/>
  <c r="A54" i="18" s="1"/>
  <c r="L24" i="1"/>
  <c r="B55" i="18" s="1"/>
  <c r="L44" i="1"/>
  <c r="L40" i="1"/>
  <c r="L59" i="1"/>
  <c r="L55" i="1"/>
  <c r="O32" i="1"/>
  <c r="B84" i="18" s="1"/>
  <c r="S18" i="1"/>
  <c r="L18" i="1"/>
  <c r="A63" i="18" s="1"/>
  <c r="T18" i="1"/>
  <c r="S16" i="1"/>
  <c r="T16" i="1"/>
  <c r="L16" i="1"/>
  <c r="A61" i="18" s="1"/>
  <c r="S14" i="1"/>
  <c r="L14" i="1"/>
  <c r="A59" i="18" s="1"/>
  <c r="T14" i="1"/>
  <c r="S12" i="1"/>
  <c r="T12" i="1"/>
  <c r="L12" i="1"/>
  <c r="A57" i="18" s="1"/>
  <c r="S10" i="1"/>
  <c r="L10" i="1"/>
  <c r="A55" i="18" s="1"/>
  <c r="T10" i="1"/>
  <c r="T8" i="1"/>
  <c r="A53" i="18"/>
  <c r="O37" i="1"/>
  <c r="S37" i="1"/>
  <c r="T37" i="1"/>
  <c r="S52" i="1"/>
  <c r="T52" i="1"/>
  <c r="L52" i="1"/>
  <c r="O52" i="1"/>
  <c r="S33" i="1"/>
  <c r="L33" i="1"/>
  <c r="B64" i="18" s="1"/>
  <c r="I33" i="1"/>
  <c r="B43" i="18" s="1"/>
  <c r="T33" i="1"/>
  <c r="O33" i="1"/>
  <c r="B85" i="18" s="1"/>
  <c r="I16" i="1"/>
  <c r="A40" i="18" s="1"/>
  <c r="I13" i="1"/>
  <c r="A37" i="18" s="1"/>
  <c r="I9" i="1"/>
  <c r="A33" i="18" s="1"/>
  <c r="I10" i="1"/>
  <c r="A34" i="18" s="1"/>
  <c r="L19" i="1"/>
  <c r="A64" i="18" s="1"/>
  <c r="L15" i="1"/>
  <c r="A60" i="18" s="1"/>
  <c r="L11" i="1"/>
  <c r="A56" i="18" s="1"/>
  <c r="L26" i="1"/>
  <c r="B57" i="18" s="1"/>
  <c r="L22" i="1"/>
  <c r="B53" i="18" s="1"/>
  <c r="L42" i="1"/>
  <c r="L38" i="1"/>
  <c r="L57" i="1"/>
  <c r="O34" i="1"/>
  <c r="B86" i="18" s="1"/>
  <c r="O28" i="1"/>
  <c r="B80" i="18" s="1"/>
  <c r="O24" i="1"/>
  <c r="B76" i="18" s="1"/>
  <c r="I34" i="1"/>
  <c r="B44" i="18" s="1"/>
  <c r="L31" i="1"/>
  <c r="B62" i="18" s="1"/>
  <c r="L27" i="1"/>
  <c r="B58" i="18" s="1"/>
  <c r="L23" i="1"/>
  <c r="B54" i="18" s="1"/>
  <c r="L43" i="1"/>
  <c r="L39" i="1"/>
  <c r="L58" i="1"/>
  <c r="L54" i="1"/>
  <c r="O29" i="1"/>
  <c r="B81" i="18" s="1"/>
  <c r="O25" i="1"/>
  <c r="B77" i="18" s="1"/>
  <c r="O45" i="1"/>
  <c r="O60" i="1"/>
  <c r="O56" i="1"/>
  <c r="O41" i="1"/>
  <c r="T29" i="1"/>
  <c r="T25" i="1"/>
  <c r="T58" i="1"/>
  <c r="T54" i="1"/>
  <c r="T45" i="1"/>
  <c r="T41" i="1"/>
  <c r="I29" i="1"/>
  <c r="B39" i="18" s="1"/>
  <c r="L29" i="1"/>
  <c r="B60" i="18" s="1"/>
  <c r="L25" i="1"/>
  <c r="B56" i="18" s="1"/>
  <c r="L45" i="1"/>
  <c r="L41" i="1"/>
  <c r="L60" i="1"/>
  <c r="L56" i="1"/>
  <c r="O31" i="1"/>
  <c r="B83" i="18" s="1"/>
  <c r="O27" i="1"/>
  <c r="B79" i="18" s="1"/>
  <c r="O23" i="1"/>
  <c r="B75" i="18" s="1"/>
  <c r="O58" i="1"/>
  <c r="O54" i="1"/>
  <c r="O43" i="1"/>
  <c r="O39" i="1"/>
  <c r="T31" i="1"/>
  <c r="S29" i="1"/>
  <c r="T27" i="1"/>
  <c r="S25" i="1"/>
  <c r="T23" i="1"/>
  <c r="T60" i="1"/>
  <c r="S58" i="1"/>
  <c r="T56" i="1"/>
  <c r="S54" i="1"/>
  <c r="S45" i="1"/>
  <c r="T43" i="1"/>
  <c r="S41" i="1"/>
  <c r="T39" i="1"/>
  <c r="G31" i="7" l="1"/>
  <c r="H20" i="7"/>
  <c r="G20" i="7" s="1"/>
  <c r="C16" i="1"/>
  <c r="D60" i="1"/>
  <c r="H64" i="7"/>
  <c r="G64" i="7" s="1"/>
  <c r="C59" i="1"/>
  <c r="B59" i="18"/>
  <c r="D46" i="1"/>
  <c r="H52" i="7"/>
  <c r="G52" i="7" s="1"/>
  <c r="C45" i="1"/>
  <c r="G19" i="7"/>
  <c r="D30" i="1"/>
  <c r="H32" i="7"/>
  <c r="G32" i="7" s="1"/>
  <c r="C29" i="1"/>
  <c r="G51" i="7"/>
  <c r="D39" i="18"/>
  <c r="D17" i="1"/>
  <c r="D29" i="21"/>
  <c r="G29" i="21" s="1"/>
  <c r="A36" i="18"/>
  <c r="D23" i="21"/>
  <c r="G23" i="21" s="1"/>
  <c r="A77" i="18"/>
  <c r="D46" i="21"/>
  <c r="G46" i="21" s="1"/>
  <c r="B61" i="18"/>
  <c r="D54" i="20"/>
  <c r="G54" i="20" s="1"/>
  <c r="A38" i="18"/>
  <c r="D27" i="21"/>
  <c r="G27" i="21" s="1"/>
  <c r="B63" i="18"/>
  <c r="D35" i="18"/>
  <c r="D50" i="21"/>
  <c r="G50" i="21" s="1"/>
  <c r="A79" i="18"/>
  <c r="D25" i="21"/>
  <c r="G25" i="21" s="1"/>
  <c r="C53" i="18"/>
  <c r="H15" i="25"/>
  <c r="L4" i="25" s="1"/>
  <c r="H62" i="25"/>
  <c r="L8" i="25" s="1"/>
  <c r="I49" i="25"/>
  <c r="L7" i="25"/>
  <c r="I46" i="25"/>
  <c r="I48" i="25"/>
  <c r="H30" i="25"/>
  <c r="I24" i="25" s="1"/>
  <c r="H44" i="25"/>
  <c r="I33" i="25" s="1"/>
  <c r="I47" i="25"/>
  <c r="C10" i="24"/>
  <c r="C15" i="24" s="1"/>
  <c r="D60" i="19"/>
  <c r="G60" i="19" s="1"/>
  <c r="D80" i="18"/>
  <c r="D28" i="20"/>
  <c r="G28" i="20" s="1"/>
  <c r="D55" i="18"/>
  <c r="D55" i="20"/>
  <c r="G55" i="20" s="1"/>
  <c r="C80" i="18"/>
  <c r="D50" i="19"/>
  <c r="G50" i="19" s="1"/>
  <c r="D30" i="19"/>
  <c r="G30" i="19" s="1"/>
  <c r="D47" i="20"/>
  <c r="G47" i="20" s="1"/>
  <c r="C57" i="18"/>
  <c r="D32" i="21"/>
  <c r="G32" i="21" s="1"/>
  <c r="C78" i="18"/>
  <c r="D48" i="19"/>
  <c r="G48" i="19" s="1"/>
  <c r="D28" i="19"/>
  <c r="G28" i="19" s="1"/>
  <c r="D45" i="20"/>
  <c r="G45" i="20" s="1"/>
  <c r="C55" i="18"/>
  <c r="D34" i="20"/>
  <c r="G34" i="20" s="1"/>
  <c r="D37" i="19"/>
  <c r="G37" i="19" s="1"/>
  <c r="D25" i="20"/>
  <c r="G25" i="20" s="1"/>
  <c r="D23" i="20"/>
  <c r="G23" i="20" s="1"/>
  <c r="D17" i="21"/>
  <c r="G17" i="21" s="1"/>
  <c r="D54" i="19"/>
  <c r="G54" i="19" s="1"/>
  <c r="D74" i="18"/>
  <c r="D46" i="20"/>
  <c r="G46" i="20" s="1"/>
  <c r="C56" i="18"/>
  <c r="D17" i="20"/>
  <c r="G17" i="20" s="1"/>
  <c r="D22" i="19"/>
  <c r="G22" i="19" s="1"/>
  <c r="D75" i="18"/>
  <c r="D55" i="19"/>
  <c r="G55" i="19" s="1"/>
  <c r="C79" i="18"/>
  <c r="D49" i="19"/>
  <c r="G49" i="19" s="1"/>
  <c r="D25" i="19"/>
  <c r="G25" i="19" s="1"/>
  <c r="D55" i="21"/>
  <c r="G55" i="21" s="1"/>
  <c r="D34" i="18"/>
  <c r="D26" i="21"/>
  <c r="G26" i="21" s="1"/>
  <c r="D34" i="21"/>
  <c r="G34" i="21" s="1"/>
  <c r="D57" i="21"/>
  <c r="G57" i="21" s="1"/>
  <c r="D36" i="18"/>
  <c r="C37" i="18"/>
  <c r="D48" i="21"/>
  <c r="G48" i="21" s="1"/>
  <c r="D53" i="21"/>
  <c r="G53" i="21" s="1"/>
  <c r="D32" i="18"/>
  <c r="C76" i="18"/>
  <c r="D46" i="19"/>
  <c r="G46" i="19" s="1"/>
  <c r="D26" i="19"/>
  <c r="G26" i="19" s="1"/>
  <c r="D61" i="18"/>
  <c r="D61" i="20"/>
  <c r="G61" i="20" s="1"/>
  <c r="D32" i="20"/>
  <c r="G32" i="20" s="1"/>
  <c r="C82" i="18"/>
  <c r="D52" i="19"/>
  <c r="G52" i="19" s="1"/>
  <c r="D59" i="18"/>
  <c r="D59" i="20"/>
  <c r="G59" i="20" s="1"/>
  <c r="D30" i="20"/>
  <c r="G30" i="20" s="1"/>
  <c r="D31" i="19"/>
  <c r="G31" i="19" s="1"/>
  <c r="D48" i="20"/>
  <c r="G48" i="20" s="1"/>
  <c r="C58" i="18"/>
  <c r="D19" i="20"/>
  <c r="G19" i="20" s="1"/>
  <c r="D13" i="21"/>
  <c r="G13" i="21" s="1"/>
  <c r="D36" i="19"/>
  <c r="G36" i="19" s="1"/>
  <c r="D12" i="20"/>
  <c r="G12" i="20" s="1"/>
  <c r="D14" i="20"/>
  <c r="G14" i="20" s="1"/>
  <c r="D20" i="20"/>
  <c r="G20" i="20" s="1"/>
  <c r="D22" i="20"/>
  <c r="G22" i="20" s="1"/>
  <c r="D60" i="20"/>
  <c r="G60" i="20" s="1"/>
  <c r="D60" i="18"/>
  <c r="D13" i="20"/>
  <c r="G13" i="20" s="1"/>
  <c r="C32" i="18"/>
  <c r="D43" i="21"/>
  <c r="G43" i="21" s="1"/>
  <c r="D18" i="19"/>
  <c r="G18" i="19" s="1"/>
  <c r="D33" i="18"/>
  <c r="D54" i="21"/>
  <c r="G54" i="21" s="1"/>
  <c r="D33" i="19"/>
  <c r="G33" i="19" s="1"/>
  <c r="D35" i="21"/>
  <c r="G35" i="21" s="1"/>
  <c r="D81" i="18"/>
  <c r="D61" i="19"/>
  <c r="G61" i="19" s="1"/>
  <c r="C77" i="18"/>
  <c r="D47" i="19"/>
  <c r="G47" i="19" s="1"/>
  <c r="C38" i="18"/>
  <c r="D49" i="21"/>
  <c r="G49" i="21" s="1"/>
  <c r="D23" i="19"/>
  <c r="G23" i="19" s="1"/>
  <c r="D28" i="21"/>
  <c r="G28" i="21" s="1"/>
  <c r="D37" i="20"/>
  <c r="G37" i="20" s="1"/>
  <c r="D19" i="21"/>
  <c r="G19" i="21" s="1"/>
  <c r="D14" i="19"/>
  <c r="G14" i="19" s="1"/>
  <c r="D21" i="19"/>
  <c r="G21" i="19" s="1"/>
  <c r="D57" i="18"/>
  <c r="D57" i="20"/>
  <c r="G57" i="20" s="1"/>
  <c r="D62" i="19"/>
  <c r="G62" i="19" s="1"/>
  <c r="D82" i="18"/>
  <c r="D26" i="20"/>
  <c r="G26" i="20" s="1"/>
  <c r="D27" i="19"/>
  <c r="G27" i="19" s="1"/>
  <c r="D44" i="20"/>
  <c r="G44" i="20" s="1"/>
  <c r="C54" i="18"/>
  <c r="D15" i="20"/>
  <c r="G15" i="20" s="1"/>
  <c r="D14" i="21"/>
  <c r="G14" i="21" s="1"/>
  <c r="D36" i="20"/>
  <c r="G36" i="20" s="1"/>
  <c r="C74" i="18"/>
  <c r="D44" i="19"/>
  <c r="G44" i="19" s="1"/>
  <c r="D56" i="18"/>
  <c r="D56" i="20"/>
  <c r="G56" i="20" s="1"/>
  <c r="D27" i="20"/>
  <c r="G27" i="20" s="1"/>
  <c r="D15" i="21"/>
  <c r="G15" i="21" s="1"/>
  <c r="D16" i="19"/>
  <c r="G16" i="19" s="1"/>
  <c r="D33" i="21"/>
  <c r="G33" i="21" s="1"/>
  <c r="D79" i="18"/>
  <c r="D59" i="19"/>
  <c r="G59" i="19" s="1"/>
  <c r="D29" i="19"/>
  <c r="G29" i="19" s="1"/>
  <c r="C34" i="18"/>
  <c r="D45" i="21"/>
  <c r="G45" i="21" s="1"/>
  <c r="D19" i="19"/>
  <c r="G19" i="19" s="1"/>
  <c r="D61" i="21"/>
  <c r="G61" i="21" s="1"/>
  <c r="D40" i="18"/>
  <c r="C36" i="18"/>
  <c r="D47" i="21"/>
  <c r="G47" i="21" s="1"/>
  <c r="D37" i="18"/>
  <c r="D58" i="21"/>
  <c r="G58" i="21" s="1"/>
  <c r="D12" i="21"/>
  <c r="G12" i="21" s="1"/>
  <c r="D22" i="21"/>
  <c r="G22" i="21" s="1"/>
  <c r="D56" i="19"/>
  <c r="G56" i="19" s="1"/>
  <c r="D76" i="18"/>
  <c r="D34" i="19"/>
  <c r="G34" i="19" s="1"/>
  <c r="D51" i="20"/>
  <c r="G51" i="20" s="1"/>
  <c r="C61" i="18"/>
  <c r="D58" i="19"/>
  <c r="G58" i="19" s="1"/>
  <c r="D78" i="18"/>
  <c r="D32" i="19"/>
  <c r="G32" i="19" s="1"/>
  <c r="D49" i="20"/>
  <c r="G49" i="20" s="1"/>
  <c r="C59" i="18"/>
  <c r="D37" i="21"/>
  <c r="G37" i="21" s="1"/>
  <c r="D58" i="20"/>
  <c r="G58" i="20" s="1"/>
  <c r="D58" i="18"/>
  <c r="D29" i="20"/>
  <c r="G29" i="20" s="1"/>
  <c r="D20" i="21"/>
  <c r="G20" i="21" s="1"/>
  <c r="D36" i="21"/>
  <c r="G36" i="21" s="1"/>
  <c r="D53" i="18"/>
  <c r="D53" i="20"/>
  <c r="G53" i="20" s="1"/>
  <c r="D16" i="20"/>
  <c r="G16" i="20" s="1"/>
  <c r="D18" i="20"/>
  <c r="G18" i="20" s="1"/>
  <c r="D35" i="19"/>
  <c r="G35" i="19" s="1"/>
  <c r="D50" i="20"/>
  <c r="G50" i="20" s="1"/>
  <c r="C60" i="18"/>
  <c r="D21" i="20"/>
  <c r="G21" i="20" s="1"/>
  <c r="D12" i="19"/>
  <c r="G12" i="19" s="1"/>
  <c r="D21" i="21"/>
  <c r="G21" i="21" s="1"/>
  <c r="D31" i="21"/>
  <c r="G31" i="21" s="1"/>
  <c r="D77" i="18"/>
  <c r="D57" i="19"/>
  <c r="G57" i="19" s="1"/>
  <c r="C75" i="18"/>
  <c r="D45" i="19"/>
  <c r="G45" i="19" s="1"/>
  <c r="C81" i="18"/>
  <c r="D51" i="19"/>
  <c r="G51" i="19" s="1"/>
  <c r="D59" i="21"/>
  <c r="G59" i="21" s="1"/>
  <c r="D38" i="18"/>
  <c r="D30" i="21"/>
  <c r="G30" i="21" s="1"/>
  <c r="C40" i="18"/>
  <c r="D51" i="21"/>
  <c r="G51" i="21" s="1"/>
  <c r="C33" i="18"/>
  <c r="D44" i="21"/>
  <c r="G44" i="21" s="1"/>
  <c r="D20" i="19"/>
  <c r="G20" i="19" s="1"/>
  <c r="D13" i="19"/>
  <c r="G13" i="19" s="1"/>
  <c r="H21" i="7" l="1"/>
  <c r="G21" i="7" s="1"/>
  <c r="C17" i="1"/>
  <c r="H65" i="7"/>
  <c r="G65" i="7" s="1"/>
  <c r="C60" i="1"/>
  <c r="D31" i="1"/>
  <c r="H33" i="7"/>
  <c r="G33" i="7" s="1"/>
  <c r="C30" i="1"/>
  <c r="D47" i="1"/>
  <c r="H53" i="7"/>
  <c r="C46" i="1"/>
  <c r="D18" i="1"/>
  <c r="I19" i="25"/>
  <c r="I35" i="25"/>
  <c r="I27" i="25"/>
  <c r="I59" i="25"/>
  <c r="I55" i="25"/>
  <c r="I51" i="25"/>
  <c r="I56" i="25"/>
  <c r="I58" i="25"/>
  <c r="I57" i="25"/>
  <c r="I14" i="25"/>
  <c r="N4" i="25" s="1"/>
  <c r="I36" i="25"/>
  <c r="I20" i="25"/>
  <c r="I61" i="25"/>
  <c r="N8" i="25" s="1"/>
  <c r="I60" i="25"/>
  <c r="I40" i="25"/>
  <c r="N6" i="25" s="1"/>
  <c r="I6" i="25"/>
  <c r="I12" i="25"/>
  <c r="I54" i="25"/>
  <c r="M7" i="25"/>
  <c r="I28" i="25"/>
  <c r="I26" i="25"/>
  <c r="I29" i="25"/>
  <c r="N5" i="25" s="1"/>
  <c r="I25" i="25"/>
  <c r="I4" i="25"/>
  <c r="I11" i="25"/>
  <c r="I38" i="25"/>
  <c r="L6" i="25"/>
  <c r="I23" i="25"/>
  <c r="I17" i="25"/>
  <c r="M5" i="25" s="1"/>
  <c r="I3" i="25"/>
  <c r="M4" i="25" s="1"/>
  <c r="I10" i="25"/>
  <c r="I9" i="25"/>
  <c r="I5" i="25"/>
  <c r="I53" i="25"/>
  <c r="M8" i="25" s="1"/>
  <c r="I18" i="25"/>
  <c r="L5" i="25"/>
  <c r="I21" i="25"/>
  <c r="I22" i="25"/>
  <c r="I7" i="25"/>
  <c r="I13" i="25"/>
  <c r="I8" i="25"/>
  <c r="I32" i="25"/>
  <c r="M6" i="25" s="1"/>
  <c r="I39" i="25"/>
  <c r="I34" i="25"/>
  <c r="I37" i="25"/>
  <c r="J239" i="1"/>
  <c r="M239" i="1"/>
  <c r="G239" i="1"/>
  <c r="M235" i="1"/>
  <c r="J235" i="1"/>
  <c r="G235" i="1"/>
  <c r="J229" i="1"/>
  <c r="G229" i="1"/>
  <c r="M229" i="1"/>
  <c r="G225" i="1"/>
  <c r="J225" i="1"/>
  <c r="M225" i="1"/>
  <c r="J219" i="1"/>
  <c r="M219" i="1"/>
  <c r="G219" i="1"/>
  <c r="M215" i="1"/>
  <c r="J215" i="1"/>
  <c r="G215" i="1"/>
  <c r="G211" i="1"/>
  <c r="J211" i="1"/>
  <c r="M211" i="1"/>
  <c r="M202" i="1"/>
  <c r="G202" i="1"/>
  <c r="J202" i="1"/>
  <c r="M198" i="1"/>
  <c r="G198" i="1"/>
  <c r="J198" i="1"/>
  <c r="J194" i="1"/>
  <c r="M194" i="1"/>
  <c r="G194" i="1"/>
  <c r="G209" i="1"/>
  <c r="M209" i="1"/>
  <c r="J209" i="1"/>
  <c r="M213" i="1"/>
  <c r="G213" i="1"/>
  <c r="J213" i="1"/>
  <c r="J217" i="1"/>
  <c r="G217" i="1"/>
  <c r="M217" i="1"/>
  <c r="G237" i="1"/>
  <c r="M237" i="1"/>
  <c r="J237" i="1"/>
  <c r="M241" i="1"/>
  <c r="G241" i="1"/>
  <c r="J241" i="1"/>
  <c r="J238" i="1"/>
  <c r="G238" i="1"/>
  <c r="M238" i="1"/>
  <c r="M242" i="1"/>
  <c r="J242" i="1"/>
  <c r="G242" i="1"/>
  <c r="M226" i="1"/>
  <c r="J226" i="1"/>
  <c r="G226" i="1"/>
  <c r="J230" i="1"/>
  <c r="M230" i="1"/>
  <c r="G230" i="1"/>
  <c r="J195" i="1"/>
  <c r="G195" i="1"/>
  <c r="M195" i="1"/>
  <c r="G196" i="1"/>
  <c r="J196" i="1"/>
  <c r="M196" i="1"/>
  <c r="M197" i="1"/>
  <c r="G197" i="1"/>
  <c r="J197" i="1"/>
  <c r="G199" i="1"/>
  <c r="J199" i="1"/>
  <c r="M199" i="1"/>
  <c r="J200" i="1"/>
  <c r="M200" i="1"/>
  <c r="G200" i="1"/>
  <c r="G201" i="1"/>
  <c r="J201" i="1"/>
  <c r="M201" i="1"/>
  <c r="M203" i="1"/>
  <c r="J203" i="1"/>
  <c r="G203" i="1"/>
  <c r="G204" i="1"/>
  <c r="J204" i="1"/>
  <c r="M204" i="1"/>
  <c r="J205" i="1"/>
  <c r="G205" i="1"/>
  <c r="M205" i="1"/>
  <c r="M210" i="1"/>
  <c r="G210" i="1"/>
  <c r="J210" i="1"/>
  <c r="M214" i="1"/>
  <c r="J214" i="1"/>
  <c r="G214" i="1"/>
  <c r="G216" i="1"/>
  <c r="J216" i="1"/>
  <c r="M216" i="1"/>
  <c r="G218" i="1"/>
  <c r="J218" i="1"/>
  <c r="M218" i="1"/>
  <c r="M223" i="1"/>
  <c r="J223" i="1"/>
  <c r="G223" i="1"/>
  <c r="G224" i="1"/>
  <c r="J224" i="1"/>
  <c r="M224" i="1"/>
  <c r="F225" i="1"/>
  <c r="J227" i="1"/>
  <c r="G227" i="1"/>
  <c r="M227" i="1"/>
  <c r="G228" i="1"/>
  <c r="J228" i="1"/>
  <c r="M228" i="1"/>
  <c r="M231" i="1"/>
  <c r="G231" i="1"/>
  <c r="J231" i="1"/>
  <c r="J234" i="1"/>
  <c r="M234" i="1"/>
  <c r="G234" i="1"/>
  <c r="G236" i="1"/>
  <c r="M236" i="1"/>
  <c r="J236" i="1"/>
  <c r="F237" i="1"/>
  <c r="M240" i="1"/>
  <c r="J240" i="1"/>
  <c r="G240" i="1"/>
  <c r="F241" i="1"/>
  <c r="F194" i="1"/>
  <c r="F229" i="1"/>
  <c r="F204" i="1"/>
  <c r="J208" i="1"/>
  <c r="G208" i="1"/>
  <c r="F208" i="1"/>
  <c r="M208" i="1"/>
  <c r="F210" i="1"/>
  <c r="G212" i="1"/>
  <c r="M212" i="1"/>
  <c r="F212" i="1"/>
  <c r="J212" i="1"/>
  <c r="G220" i="1"/>
  <c r="F220" i="1"/>
  <c r="J220" i="1"/>
  <c r="M220" i="1"/>
  <c r="F240" i="1"/>
  <c r="F216" i="1"/>
  <c r="F234" i="1"/>
  <c r="F239" i="1"/>
  <c r="F231" i="1"/>
  <c r="F236" i="1"/>
  <c r="F235" i="1"/>
  <c r="F238" i="1"/>
  <c r="F242" i="1"/>
  <c r="F218" i="1"/>
  <c r="F217" i="1"/>
  <c r="F227" i="1"/>
  <c r="F214" i="1"/>
  <c r="F228" i="1"/>
  <c r="F224" i="1"/>
  <c r="F215" i="1"/>
  <c r="F219" i="1"/>
  <c r="F211" i="1"/>
  <c r="F203" i="1"/>
  <c r="F201" i="1"/>
  <c r="F200" i="1"/>
  <c r="F197" i="1"/>
  <c r="F196" i="1"/>
  <c r="F195" i="1"/>
  <c r="F199" i="1"/>
  <c r="F202" i="1"/>
  <c r="F198" i="1"/>
  <c r="F230" i="1"/>
  <c r="F226" i="1"/>
  <c r="F223" i="1"/>
  <c r="F209" i="1"/>
  <c r="F213" i="1"/>
  <c r="F205" i="1"/>
  <c r="H22" i="7" l="1"/>
  <c r="G22" i="7" s="1"/>
  <c r="C18" i="1"/>
  <c r="D48" i="1"/>
  <c r="H54" i="7"/>
  <c r="C47" i="1"/>
  <c r="D32" i="1"/>
  <c r="H34" i="7"/>
  <c r="G34" i="7" s="1"/>
  <c r="C31" i="1"/>
  <c r="D19" i="1"/>
  <c r="F221" i="1"/>
  <c r="F232" i="1"/>
  <c r="F206" i="1"/>
  <c r="L9" i="25"/>
  <c r="I62" i="25"/>
  <c r="I30" i="25"/>
  <c r="I15" i="25"/>
  <c r="I44" i="25"/>
  <c r="O199" i="1"/>
  <c r="O197" i="1"/>
  <c r="T218" i="1"/>
  <c r="L236" i="1"/>
  <c r="I216" i="1"/>
  <c r="S220" i="1"/>
  <c r="T210" i="1"/>
  <c r="L241" i="1"/>
  <c r="L205" i="1"/>
  <c r="S219" i="1"/>
  <c r="O242" i="1"/>
  <c r="I212" i="1"/>
  <c r="T223" i="1"/>
  <c r="T228" i="1"/>
  <c r="O196" i="1"/>
  <c r="T224" i="1"/>
  <c r="T217" i="1"/>
  <c r="I235" i="1"/>
  <c r="S234" i="1"/>
  <c r="T229" i="1"/>
  <c r="T226" i="1"/>
  <c r="T200" i="1"/>
  <c r="S214" i="1"/>
  <c r="S231" i="1"/>
  <c r="O240" i="1"/>
  <c r="I237" i="1"/>
  <c r="L202" i="1"/>
  <c r="L211" i="1"/>
  <c r="I209" i="1"/>
  <c r="I198" i="1"/>
  <c r="S203" i="1"/>
  <c r="I213" i="1"/>
  <c r="O230" i="1"/>
  <c r="L195" i="1"/>
  <c r="S201" i="1"/>
  <c r="I215" i="1"/>
  <c r="T227" i="1"/>
  <c r="L238" i="1"/>
  <c r="T239" i="1"/>
  <c r="T204" i="1"/>
  <c r="L225" i="1"/>
  <c r="S208" i="1"/>
  <c r="S194" i="1"/>
  <c r="I225" i="1"/>
  <c r="O227" i="1"/>
  <c r="S196" i="1"/>
  <c r="O209" i="1"/>
  <c r="O237" i="1"/>
  <c r="T238" i="1"/>
  <c r="T215" i="1"/>
  <c r="S218" i="1"/>
  <c r="L204" i="1"/>
  <c r="S205" i="1"/>
  <c r="O198" i="1"/>
  <c r="O234" i="1"/>
  <c r="L212" i="1"/>
  <c r="T219" i="1"/>
  <c r="O210" i="1"/>
  <c r="T194" i="1"/>
  <c r="S199" i="1"/>
  <c r="T203" i="1"/>
  <c r="S212" i="1"/>
  <c r="L237" i="1"/>
  <c r="O212" i="1"/>
  <c r="S226" i="1"/>
  <c r="S200" i="1"/>
  <c r="L228" i="1"/>
  <c r="O236" i="1"/>
  <c r="S239" i="1"/>
  <c r="O216" i="1"/>
  <c r="T237" i="1"/>
  <c r="T211" i="1"/>
  <c r="T205" i="1"/>
  <c r="S213" i="1"/>
  <c r="S209" i="1"/>
  <c r="I223" i="1"/>
  <c r="L226" i="1"/>
  <c r="T230" i="1"/>
  <c r="T198" i="1"/>
  <c r="O202" i="1"/>
  <c r="I199" i="1"/>
  <c r="O195" i="1"/>
  <c r="T196" i="1"/>
  <c r="T197" i="1"/>
  <c r="I200" i="1"/>
  <c r="L201" i="1"/>
  <c r="O203" i="1"/>
  <c r="I211" i="1"/>
  <c r="O219" i="1"/>
  <c r="S215" i="1"/>
  <c r="O224" i="1"/>
  <c r="I228" i="1"/>
  <c r="L214" i="1"/>
  <c r="I227" i="1"/>
  <c r="L217" i="1"/>
  <c r="O218" i="1"/>
  <c r="I242" i="1"/>
  <c r="S238" i="1"/>
  <c r="T235" i="1"/>
  <c r="T236" i="1"/>
  <c r="I231" i="1"/>
  <c r="L239" i="1"/>
  <c r="I234" i="1"/>
  <c r="T216" i="1"/>
  <c r="T240" i="1"/>
  <c r="S210" i="1"/>
  <c r="S204" i="1"/>
  <c r="I229" i="1"/>
  <c r="O194" i="1"/>
  <c r="I241" i="1"/>
  <c r="O225" i="1"/>
  <c r="O220" i="1"/>
  <c r="L208" i="1"/>
  <c r="O205" i="1"/>
  <c r="I205" i="1"/>
  <c r="O213" i="1"/>
  <c r="L209" i="1"/>
  <c r="T209" i="1"/>
  <c r="L223" i="1"/>
  <c r="I226" i="1"/>
  <c r="O226" i="1"/>
  <c r="L230" i="1"/>
  <c r="L198" i="1"/>
  <c r="S198" i="1"/>
  <c r="I202" i="1"/>
  <c r="L199" i="1"/>
  <c r="T199" i="1"/>
  <c r="I195" i="1"/>
  <c r="I196" i="1"/>
  <c r="L196" i="1"/>
  <c r="I197" i="1"/>
  <c r="L200" i="1"/>
  <c r="O200" i="1"/>
  <c r="O201" i="1"/>
  <c r="L203" i="1"/>
  <c r="I203" i="1"/>
  <c r="O211" i="1"/>
  <c r="L219" i="1"/>
  <c r="I219" i="1"/>
  <c r="L215" i="1"/>
  <c r="O215" i="1"/>
  <c r="S224" i="1"/>
  <c r="S228" i="1"/>
  <c r="O228" i="1"/>
  <c r="I214" i="1"/>
  <c r="L227" i="1"/>
  <c r="S227" i="1"/>
  <c r="O217" i="1"/>
  <c r="L218" i="1"/>
  <c r="I218" i="1"/>
  <c r="L242" i="1"/>
  <c r="I238" i="1"/>
  <c r="O238" i="1"/>
  <c r="L235" i="1"/>
  <c r="S236" i="1"/>
  <c r="I236" i="1"/>
  <c r="O231" i="1"/>
  <c r="O239" i="1"/>
  <c r="I239" i="1"/>
  <c r="T234" i="1"/>
  <c r="L216" i="1"/>
  <c r="S216" i="1"/>
  <c r="L240" i="1"/>
  <c r="I210" i="1"/>
  <c r="L210" i="1"/>
  <c r="O204" i="1"/>
  <c r="I204" i="1"/>
  <c r="L229" i="1"/>
  <c r="L194" i="1"/>
  <c r="I194" i="1"/>
  <c r="S241" i="1"/>
  <c r="S237" i="1"/>
  <c r="T225" i="1"/>
  <c r="S225" i="1"/>
  <c r="I220" i="1"/>
  <c r="L220" i="1"/>
  <c r="T212" i="1"/>
  <c r="T208" i="1"/>
  <c r="T213" i="1"/>
  <c r="O223" i="1"/>
  <c r="S230" i="1"/>
  <c r="S202" i="1"/>
  <c r="S195" i="1"/>
  <c r="L197" i="1"/>
  <c r="I201" i="1"/>
  <c r="I224" i="1"/>
  <c r="O214" i="1"/>
  <c r="I217" i="1"/>
  <c r="S242" i="1"/>
  <c r="S235" i="1"/>
  <c r="T231" i="1"/>
  <c r="S240" i="1"/>
  <c r="S229" i="1"/>
  <c r="O241" i="1"/>
  <c r="T220" i="1"/>
  <c r="O208" i="1"/>
  <c r="L213" i="1"/>
  <c r="S223" i="1"/>
  <c r="I230" i="1"/>
  <c r="T202" i="1"/>
  <c r="T195" i="1"/>
  <c r="S197" i="1"/>
  <c r="T201" i="1"/>
  <c r="S211" i="1"/>
  <c r="L224" i="1"/>
  <c r="T214" i="1"/>
  <c r="S217" i="1"/>
  <c r="T242" i="1"/>
  <c r="O235" i="1"/>
  <c r="L231" i="1"/>
  <c r="L234" i="1"/>
  <c r="I240" i="1"/>
  <c r="O229" i="1"/>
  <c r="T241" i="1"/>
  <c r="I208" i="1"/>
  <c r="H23" i="7" l="1"/>
  <c r="G23" i="7" s="1"/>
  <c r="C19" i="1"/>
  <c r="D33" i="1"/>
  <c r="H35" i="7"/>
  <c r="G35" i="7" s="1"/>
  <c r="C32" i="1"/>
  <c r="H55" i="7"/>
  <c r="C48" i="1"/>
  <c r="S244" i="1"/>
  <c r="B13" i="24" s="1"/>
  <c r="M178" i="1"/>
  <c r="G178" i="1"/>
  <c r="J178" i="1"/>
  <c r="J172" i="1"/>
  <c r="M172" i="1"/>
  <c r="G172" i="1"/>
  <c r="G168" i="1"/>
  <c r="J168" i="1"/>
  <c r="M168" i="1"/>
  <c r="M158" i="1"/>
  <c r="G158" i="1"/>
  <c r="J158" i="1"/>
  <c r="J154" i="1"/>
  <c r="M154" i="1"/>
  <c r="G154" i="1"/>
  <c r="G150" i="1"/>
  <c r="J150" i="1"/>
  <c r="M150" i="1"/>
  <c r="M140" i="1"/>
  <c r="G140" i="1"/>
  <c r="J140" i="1"/>
  <c r="J136" i="1"/>
  <c r="M136" i="1"/>
  <c r="G136" i="1"/>
  <c r="G183" i="1"/>
  <c r="J183" i="1"/>
  <c r="M183" i="1"/>
  <c r="M173" i="1"/>
  <c r="G173" i="1"/>
  <c r="J173" i="1"/>
  <c r="J169" i="1"/>
  <c r="M169" i="1"/>
  <c r="G169" i="1"/>
  <c r="G165" i="1"/>
  <c r="J165" i="1"/>
  <c r="M165" i="1"/>
  <c r="M155" i="1"/>
  <c r="G155" i="1"/>
  <c r="J155" i="1"/>
  <c r="J151" i="1"/>
  <c r="M151" i="1"/>
  <c r="G151" i="1"/>
  <c r="G145" i="1"/>
  <c r="J145" i="1"/>
  <c r="M145" i="1"/>
  <c r="M137" i="1"/>
  <c r="G137" i="1"/>
  <c r="J137" i="1"/>
  <c r="M184" i="1"/>
  <c r="G184" i="1"/>
  <c r="J184" i="1"/>
  <c r="J180" i="1"/>
  <c r="M180" i="1"/>
  <c r="G180" i="1"/>
  <c r="G170" i="1"/>
  <c r="J170" i="1"/>
  <c r="M170" i="1"/>
  <c r="M166" i="1"/>
  <c r="G166" i="1"/>
  <c r="J166" i="1"/>
  <c r="J160" i="1"/>
  <c r="M160" i="1"/>
  <c r="G160" i="1"/>
  <c r="G152" i="1"/>
  <c r="J152" i="1"/>
  <c r="M152" i="1"/>
  <c r="M146" i="1"/>
  <c r="G146" i="1"/>
  <c r="J146" i="1"/>
  <c r="J142" i="1"/>
  <c r="M142" i="1"/>
  <c r="G142" i="1"/>
  <c r="J181" i="1"/>
  <c r="M181" i="1"/>
  <c r="G181" i="1"/>
  <c r="G177" i="1"/>
  <c r="M177" i="1"/>
  <c r="J177" i="1"/>
  <c r="M171" i="1"/>
  <c r="G171" i="1"/>
  <c r="J171" i="1"/>
  <c r="J161" i="1"/>
  <c r="M161" i="1"/>
  <c r="G161" i="1"/>
  <c r="G157" i="1"/>
  <c r="J157" i="1"/>
  <c r="M157" i="1"/>
  <c r="M153" i="1"/>
  <c r="G153" i="1"/>
  <c r="J153" i="1"/>
  <c r="J143" i="1"/>
  <c r="M143" i="1"/>
  <c r="G143" i="1"/>
  <c r="G139" i="1"/>
  <c r="J139" i="1"/>
  <c r="M139" i="1"/>
  <c r="F160" i="1"/>
  <c r="O160" i="1" s="1"/>
  <c r="F151" i="1"/>
  <c r="T151" i="1" s="1"/>
  <c r="F173" i="1"/>
  <c r="O173" i="1" s="1"/>
  <c r="F169" i="1"/>
  <c r="T169" i="1" s="1"/>
  <c r="F157" i="1"/>
  <c r="I157" i="1" s="1"/>
  <c r="F183" i="1"/>
  <c r="L183" i="1" s="1"/>
  <c r="G159" i="1"/>
  <c r="J159" i="1"/>
  <c r="M159" i="1"/>
  <c r="F159" i="1"/>
  <c r="T159" i="1" s="1"/>
  <c r="F141" i="1"/>
  <c r="O141" i="1" s="1"/>
  <c r="G141" i="1"/>
  <c r="J141" i="1"/>
  <c r="M141" i="1"/>
  <c r="F146" i="1"/>
  <c r="T146" i="1" s="1"/>
  <c r="F145" i="1"/>
  <c r="L145" i="1" s="1"/>
  <c r="F161" i="1"/>
  <c r="L161" i="1" s="1"/>
  <c r="F181" i="1"/>
  <c r="T181" i="1" s="1"/>
  <c r="F137" i="1"/>
  <c r="I137" i="1" s="1"/>
  <c r="F154" i="1"/>
  <c r="L154" i="1" s="1"/>
  <c r="F172" i="1"/>
  <c r="T172" i="1" s="1"/>
  <c r="F168" i="1"/>
  <c r="S168" i="1" s="1"/>
  <c r="F165" i="1"/>
  <c r="F158" i="1"/>
  <c r="T158" i="1" s="1"/>
  <c r="F142" i="1"/>
  <c r="L142" i="1" s="1"/>
  <c r="F184" i="1"/>
  <c r="S184" i="1" s="1"/>
  <c r="F177" i="1"/>
  <c r="O177" i="1" s="1"/>
  <c r="F170" i="1"/>
  <c r="I170" i="1" s="1"/>
  <c r="F143" i="1"/>
  <c r="L143" i="1" s="1"/>
  <c r="G162" i="1"/>
  <c r="J162" i="1"/>
  <c r="M162" i="1"/>
  <c r="F162" i="1"/>
  <c r="L162" i="1" s="1"/>
  <c r="F153" i="1"/>
  <c r="L153" i="1" s="1"/>
  <c r="F171" i="1"/>
  <c r="T171" i="1" s="1"/>
  <c r="F140" i="1"/>
  <c r="L140" i="1" s="1"/>
  <c r="M167" i="1"/>
  <c r="G167" i="1"/>
  <c r="J167" i="1"/>
  <c r="F167" i="1"/>
  <c r="S167" i="1" s="1"/>
  <c r="F155" i="1"/>
  <c r="O155" i="1" s="1"/>
  <c r="F178" i="1"/>
  <c r="O178" i="1" s="1"/>
  <c r="F180" i="1"/>
  <c r="O180" i="1" s="1"/>
  <c r="F166" i="1"/>
  <c r="L166" i="1" s="1"/>
  <c r="F139" i="1"/>
  <c r="L139" i="1" s="1"/>
  <c r="F152" i="1"/>
  <c r="L152" i="1" s="1"/>
  <c r="F150" i="1"/>
  <c r="G182" i="1"/>
  <c r="F182" i="1"/>
  <c r="S182" i="1" s="1"/>
  <c r="J182" i="1"/>
  <c r="M182" i="1"/>
  <c r="G144" i="1"/>
  <c r="J144" i="1"/>
  <c r="F144" i="1"/>
  <c r="S144" i="1" s="1"/>
  <c r="M144" i="1"/>
  <c r="G179" i="1"/>
  <c r="F179" i="1"/>
  <c r="T179" i="1" s="1"/>
  <c r="J179" i="1"/>
  <c r="M179" i="1"/>
  <c r="J176" i="1"/>
  <c r="F176" i="1"/>
  <c r="M176" i="1"/>
  <c r="G176" i="1"/>
  <c r="J156" i="1"/>
  <c r="M156" i="1"/>
  <c r="F156" i="1"/>
  <c r="I156" i="1" s="1"/>
  <c r="G156" i="1"/>
  <c r="J138" i="1"/>
  <c r="F138" i="1"/>
  <c r="O138" i="1" s="1"/>
  <c r="M138" i="1"/>
  <c r="G138" i="1"/>
  <c r="M147" i="1"/>
  <c r="F147" i="1"/>
  <c r="L147" i="1" s="1"/>
  <c r="G147" i="1"/>
  <c r="J147" i="1"/>
  <c r="F136" i="1"/>
  <c r="O136" i="1" s="1"/>
  <c r="D34" i="1" l="1"/>
  <c r="H36" i="7"/>
  <c r="G36" i="7" s="1"/>
  <c r="C33" i="1"/>
  <c r="I150" i="1"/>
  <c r="F148" i="1"/>
  <c r="I165" i="1"/>
  <c r="F163" i="1"/>
  <c r="O176" i="1"/>
  <c r="F174" i="1"/>
  <c r="O171" i="1"/>
  <c r="O137" i="1"/>
  <c r="I172" i="1"/>
  <c r="O146" i="1"/>
  <c r="I184" i="1"/>
  <c r="T177" i="1"/>
  <c r="O184" i="1"/>
  <c r="I183" i="1"/>
  <c r="T184" i="1"/>
  <c r="L171" i="1"/>
  <c r="I171" i="1"/>
  <c r="I154" i="1"/>
  <c r="S157" i="1"/>
  <c r="I151" i="1"/>
  <c r="O158" i="1"/>
  <c r="I158" i="1"/>
  <c r="S161" i="1"/>
  <c r="S166" i="1"/>
  <c r="O166" i="1"/>
  <c r="O169" i="1"/>
  <c r="I166" i="1"/>
  <c r="T166" i="1"/>
  <c r="I169" i="1"/>
  <c r="O161" i="1"/>
  <c r="T157" i="1"/>
  <c r="L158" i="1"/>
  <c r="O157" i="1"/>
  <c r="T160" i="1"/>
  <c r="T137" i="1"/>
  <c r="L136" i="1"/>
  <c r="S136" i="1"/>
  <c r="I140" i="1"/>
  <c r="S141" i="1"/>
  <c r="L178" i="1"/>
  <c r="I143" i="1"/>
  <c r="O143" i="1"/>
  <c r="T170" i="1"/>
  <c r="T138" i="1"/>
  <c r="T152" i="1"/>
  <c r="T178" i="1"/>
  <c r="I167" i="1"/>
  <c r="O153" i="1"/>
  <c r="S143" i="1"/>
  <c r="S147" i="1"/>
  <c r="L170" i="1"/>
  <c r="T176" i="1"/>
  <c r="S158" i="1"/>
  <c r="I182" i="1"/>
  <c r="S172" i="1"/>
  <c r="S137" i="1"/>
  <c r="I136" i="1"/>
  <c r="T161" i="1"/>
  <c r="L146" i="1"/>
  <c r="I141" i="1"/>
  <c r="L179" i="1"/>
  <c r="S138" i="1"/>
  <c r="S169" i="1"/>
  <c r="S151" i="1"/>
  <c r="T147" i="1"/>
  <c r="O159" i="1"/>
  <c r="O152" i="1"/>
  <c r="S152" i="1"/>
  <c r="S178" i="1"/>
  <c r="T182" i="1"/>
  <c r="I152" i="1"/>
  <c r="I178" i="1"/>
  <c r="T167" i="1"/>
  <c r="T143" i="1"/>
  <c r="O147" i="1"/>
  <c r="O170" i="1"/>
  <c r="L176" i="1"/>
  <c r="I168" i="1"/>
  <c r="L172" i="1"/>
  <c r="L181" i="1"/>
  <c r="T145" i="1"/>
  <c r="I146" i="1"/>
  <c r="I179" i="1"/>
  <c r="I138" i="1"/>
  <c r="I173" i="1"/>
  <c r="O151" i="1"/>
  <c r="T155" i="1"/>
  <c r="T142" i="1"/>
  <c r="O165" i="1"/>
  <c r="L156" i="1"/>
  <c r="S156" i="1"/>
  <c r="L144" i="1"/>
  <c r="T150" i="1"/>
  <c r="L150" i="1"/>
  <c r="T139" i="1"/>
  <c r="I139" i="1"/>
  <c r="S177" i="1"/>
  <c r="I142" i="1"/>
  <c r="O142" i="1"/>
  <c r="S165" i="1"/>
  <c r="O168" i="1"/>
  <c r="S154" i="1"/>
  <c r="S145" i="1"/>
  <c r="L159" i="1"/>
  <c r="O156" i="1"/>
  <c r="I144" i="1"/>
  <c r="S173" i="1"/>
  <c r="O150" i="1"/>
  <c r="O139" i="1"/>
  <c r="S180" i="1"/>
  <c r="I155" i="1"/>
  <c r="L167" i="1"/>
  <c r="S140" i="1"/>
  <c r="T140" i="1"/>
  <c r="S171" i="1"/>
  <c r="I153" i="1"/>
  <c r="S153" i="1"/>
  <c r="I162" i="1"/>
  <c r="I147" i="1"/>
  <c r="S170" i="1"/>
  <c r="L177" i="1"/>
  <c r="I177" i="1"/>
  <c r="L184" i="1"/>
  <c r="I176" i="1"/>
  <c r="S176" i="1"/>
  <c r="S142" i="1"/>
  <c r="T165" i="1"/>
  <c r="L182" i="1"/>
  <c r="T168" i="1"/>
  <c r="L168" i="1"/>
  <c r="O172" i="1"/>
  <c r="T154" i="1"/>
  <c r="O154" i="1"/>
  <c r="L137" i="1"/>
  <c r="O181" i="1"/>
  <c r="S181" i="1"/>
  <c r="T136" i="1"/>
  <c r="I161" i="1"/>
  <c r="I145" i="1"/>
  <c r="O145" i="1"/>
  <c r="S146" i="1"/>
  <c r="L141" i="1"/>
  <c r="T141" i="1"/>
  <c r="I159" i="1"/>
  <c r="T156" i="1"/>
  <c r="S179" i="1"/>
  <c r="O183" i="1"/>
  <c r="S183" i="1"/>
  <c r="L157" i="1"/>
  <c r="O144" i="1"/>
  <c r="T144" i="1"/>
  <c r="L138" i="1"/>
  <c r="L169" i="1"/>
  <c r="T173" i="1"/>
  <c r="L173" i="1"/>
  <c r="L151" i="1"/>
  <c r="I160" i="1"/>
  <c r="S160" i="1"/>
  <c r="S150" i="1"/>
  <c r="S139" i="1"/>
  <c r="T180" i="1"/>
  <c r="S162" i="1"/>
  <c r="T162" i="1"/>
  <c r="I180" i="1"/>
  <c r="L180" i="1"/>
  <c r="L155" i="1"/>
  <c r="S155" i="1"/>
  <c r="O140" i="1"/>
  <c r="T153" i="1"/>
  <c r="O162" i="1"/>
  <c r="L165" i="1"/>
  <c r="I181" i="1"/>
  <c r="S159" i="1"/>
  <c r="T183" i="1"/>
  <c r="L160" i="1"/>
  <c r="O167" i="1"/>
  <c r="O182" i="1"/>
  <c r="O179" i="1"/>
  <c r="H37" i="7" l="1"/>
  <c r="G37" i="7" s="1"/>
  <c r="C34" i="1"/>
  <c r="S186" i="1"/>
  <c r="B12" i="24" s="1"/>
  <c r="F46" i="1"/>
  <c r="D53" i="7" l="1"/>
  <c r="G53" i="7" s="1"/>
  <c r="U46" i="1"/>
  <c r="T46" i="1"/>
  <c r="S46" i="1"/>
  <c r="G80" i="1"/>
  <c r="J80" i="1"/>
  <c r="M80" i="1"/>
  <c r="M75" i="1"/>
  <c r="G75" i="1"/>
  <c r="J75" i="1"/>
  <c r="J82" i="1"/>
  <c r="M82" i="1"/>
  <c r="G82" i="1"/>
  <c r="J72" i="1"/>
  <c r="M72" i="1"/>
  <c r="G72" i="1"/>
  <c r="F82" i="1"/>
  <c r="F83" i="1" s="1"/>
  <c r="M78" i="1"/>
  <c r="J78" i="1"/>
  <c r="G78" i="1"/>
  <c r="G76" i="1"/>
  <c r="M76" i="1"/>
  <c r="J76" i="1"/>
  <c r="F75" i="1"/>
  <c r="O75" i="1" s="1"/>
  <c r="F76" i="1"/>
  <c r="I76" i="1" s="1"/>
  <c r="M77" i="1"/>
  <c r="J77" i="1"/>
  <c r="F77" i="1"/>
  <c r="T77" i="1" s="1"/>
  <c r="G77" i="1"/>
  <c r="F72" i="1"/>
  <c r="L72" i="1" s="1"/>
  <c r="M71" i="1"/>
  <c r="G71" i="1"/>
  <c r="J71" i="1"/>
  <c r="G81" i="1"/>
  <c r="J81" i="1"/>
  <c r="M81" i="1"/>
  <c r="F81" i="1"/>
  <c r="L81" i="1" s="1"/>
  <c r="F78" i="1"/>
  <c r="T78" i="1" s="1"/>
  <c r="F80" i="1"/>
  <c r="L80" i="1" s="1"/>
  <c r="G74" i="1"/>
  <c r="J74" i="1"/>
  <c r="F74" i="1"/>
  <c r="S74" i="1" s="1"/>
  <c r="M74" i="1"/>
  <c r="J73" i="1"/>
  <c r="G73" i="1"/>
  <c r="M73" i="1"/>
  <c r="F73" i="1"/>
  <c r="S73" i="1" s="1"/>
  <c r="F71" i="1"/>
  <c r="L71" i="1" s="1"/>
  <c r="J79" i="1"/>
  <c r="G79" i="1"/>
  <c r="M79" i="1"/>
  <c r="F79" i="1"/>
  <c r="L79" i="1" s="1"/>
  <c r="L76" i="1" l="1"/>
  <c r="T76" i="1"/>
  <c r="O74" i="1"/>
  <c r="T79" i="1"/>
  <c r="O79" i="1"/>
  <c r="I74" i="1"/>
  <c r="I78" i="1"/>
  <c r="S79" i="1"/>
  <c r="I71" i="1"/>
  <c r="S71" i="1"/>
  <c r="T71" i="1"/>
  <c r="O71" i="1"/>
  <c r="S77" i="1"/>
  <c r="T80" i="1"/>
  <c r="O73" i="1"/>
  <c r="I80" i="1"/>
  <c r="S76" i="1"/>
  <c r="O77" i="1"/>
  <c r="L73" i="1"/>
  <c r="L78" i="1"/>
  <c r="L77" i="1"/>
  <c r="T82" i="1"/>
  <c r="I77" i="1"/>
  <c r="T73" i="1"/>
  <c r="O76" i="1"/>
  <c r="O82" i="1"/>
  <c r="T81" i="1"/>
  <c r="S80" i="1"/>
  <c r="I73" i="1"/>
  <c r="O78" i="1"/>
  <c r="S78" i="1"/>
  <c r="I82" i="1"/>
  <c r="I81" i="1"/>
  <c r="O72" i="1"/>
  <c r="I75" i="1"/>
  <c r="L82" i="1"/>
  <c r="O81" i="1"/>
  <c r="S82" i="1"/>
  <c r="S81" i="1"/>
  <c r="I72" i="1"/>
  <c r="T75" i="1"/>
  <c r="O80" i="1"/>
  <c r="T72" i="1"/>
  <c r="S75" i="1"/>
  <c r="T74" i="1"/>
  <c r="S72" i="1"/>
  <c r="L75" i="1"/>
  <c r="I79" i="1"/>
  <c r="L74" i="1"/>
  <c r="S128" i="1" l="1"/>
  <c r="B11" i="24" s="1"/>
  <c r="F47" i="1"/>
  <c r="F48" i="1"/>
  <c r="T47" i="1" l="1"/>
  <c r="U47" i="1"/>
  <c r="T48" i="1"/>
  <c r="U48" i="1"/>
  <c r="D54" i="7"/>
  <c r="G54" i="7" s="1"/>
  <c r="S47" i="1"/>
  <c r="S48" i="1"/>
  <c r="D55" i="7"/>
  <c r="G55" i="7" s="1"/>
  <c r="S62" i="1" l="1"/>
  <c r="B10" i="24" s="1"/>
  <c r="B15" i="24" s="1"/>
</calcChain>
</file>

<file path=xl/sharedStrings.xml><?xml version="1.0" encoding="utf-8"?>
<sst xmlns="http://schemas.openxmlformats.org/spreadsheetml/2006/main" count="357" uniqueCount="105">
  <si>
    <t>Percentage increase</t>
  </si>
  <si>
    <t>Expenditure</t>
  </si>
  <si>
    <t xml:space="preserve"> </t>
  </si>
  <si>
    <t>12 months</t>
  </si>
  <si>
    <t>SAPS</t>
  </si>
  <si>
    <t>Public Service Act and Educators Employment Act</t>
  </si>
  <si>
    <t>Defence Act, 2002</t>
  </si>
  <si>
    <t>Defence</t>
  </si>
  <si>
    <t>Total</t>
  </si>
  <si>
    <t>SMS A</t>
  </si>
  <si>
    <t>SMS B</t>
  </si>
  <si>
    <t>SMS C</t>
  </si>
  <si>
    <t>SMS D</t>
  </si>
  <si>
    <t>No of members</t>
  </si>
  <si>
    <t>PS Act</t>
  </si>
  <si>
    <t>Police</t>
  </si>
  <si>
    <t>Cor Services</t>
  </si>
  <si>
    <t>TRANSLATION KEY</t>
  </si>
  <si>
    <t>Director</t>
  </si>
  <si>
    <t>Level 13</t>
  </si>
  <si>
    <t>Chief Director</t>
  </si>
  <si>
    <t>Level 14</t>
  </si>
  <si>
    <t>DDG</t>
  </si>
  <si>
    <t>Level 15</t>
  </si>
  <si>
    <t>DG</t>
  </si>
  <si>
    <t>Level 16</t>
  </si>
  <si>
    <t>DIRECTOR</t>
  </si>
  <si>
    <t xml:space="preserve">CHIEF DIRECTOR </t>
  </si>
  <si>
    <t>DEPUTY DIRECTOR-GENERAL</t>
  </si>
  <si>
    <t>DIRECTOR-GENERAL</t>
  </si>
  <si>
    <t>SMS MEMBERS EMPLOYED IN A 3/8TH CAPACITY</t>
  </si>
  <si>
    <t>SMS MEMBERS EMPLOYED IN A 5/8TH CAPACITY</t>
  </si>
  <si>
    <t>SMS MEMBERS EMPLOYED IN A 6/8TH CAPACITY</t>
  </si>
  <si>
    <t xml:space="preserve">Level </t>
  </si>
  <si>
    <t>Deputy Director-</t>
  </si>
  <si>
    <t>General</t>
  </si>
  <si>
    <t xml:space="preserve">P </t>
  </si>
  <si>
    <t>Director-General</t>
  </si>
  <si>
    <t>FULL-TIME CAPACITY</t>
  </si>
  <si>
    <t>3/8th CAPACITY</t>
  </si>
  <si>
    <t>5/8th CAPACITY</t>
  </si>
  <si>
    <t>6/8th CAPACITY</t>
  </si>
  <si>
    <t>As approved</t>
  </si>
  <si>
    <t xml:space="preserve">by MPSA </t>
  </si>
  <si>
    <t xml:space="preserve">Add level -  </t>
  </si>
  <si>
    <t>Personal</t>
  </si>
  <si>
    <t>Personnel number</t>
  </si>
  <si>
    <t>Other</t>
  </si>
  <si>
    <t>Def. PSAPs</t>
  </si>
  <si>
    <r>
      <t xml:space="preserve">SMS MEMBERS EMPLOYED IN TERMS OF THE </t>
    </r>
    <r>
      <rPr>
        <b/>
        <u/>
        <sz val="12"/>
        <rFont val="Arial"/>
        <family val="2"/>
      </rPr>
      <t xml:space="preserve">PUBLIC SERVICE ACT, 1994 </t>
    </r>
  </si>
  <si>
    <r>
      <t xml:space="preserve">SMS MEMBERS EMPLOYED IN TERMS OF THE </t>
    </r>
    <r>
      <rPr>
        <b/>
        <u/>
        <sz val="12"/>
        <rFont val="Arial"/>
        <family val="2"/>
      </rPr>
      <t>PUBLIC SERVICE ACT, 1994</t>
    </r>
  </si>
  <si>
    <r>
      <t>Level 15</t>
    </r>
    <r>
      <rPr>
        <sz val="6"/>
        <color indexed="14"/>
        <rFont val="Arial"/>
        <family val="2"/>
      </rPr>
      <t xml:space="preserve"> (incl SAPS add level) </t>
    </r>
  </si>
  <si>
    <r>
      <rPr>
        <b/>
        <u/>
        <sz val="10"/>
        <color rgb="FFFF0000"/>
        <rFont val="Arial"/>
        <family val="2"/>
      </rPr>
      <t>Check</t>
    </r>
    <r>
      <rPr>
        <b/>
        <sz val="10"/>
        <color rgb="FFFF0000"/>
        <rFont val="Arial"/>
        <family val="2"/>
      </rPr>
      <t xml:space="preserve">  not to be printed</t>
    </r>
  </si>
  <si>
    <t>Revised 3/8th package (rounded)</t>
  </si>
  <si>
    <t>Existing 3/8th package (rounded)</t>
  </si>
  <si>
    <t>Existing 5/8th package (rounded)</t>
  </si>
  <si>
    <t>Revised 5/8th package (rounded)</t>
  </si>
  <si>
    <t>Existing 6/8th package (rounded)</t>
  </si>
  <si>
    <t>Revised 6/8th package (rounded)</t>
  </si>
  <si>
    <t>Check (adjustment)</t>
  </si>
  <si>
    <t>SMS level</t>
  </si>
  <si>
    <r>
      <rPr>
        <b/>
        <u/>
        <sz val="14"/>
        <color rgb="FF00B050"/>
        <rFont val="Arial"/>
        <family val="2"/>
      </rPr>
      <t>Correctional Services Act, 1998</t>
    </r>
    <r>
      <rPr>
        <b/>
        <sz val="14"/>
        <color rgb="FF00B050"/>
        <rFont val="Arial"/>
        <family val="2"/>
      </rPr>
      <t xml:space="preserve"> </t>
    </r>
  </si>
  <si>
    <t>(SMS Level 13)</t>
  </si>
  <si>
    <t>(SMS Level 14)</t>
  </si>
  <si>
    <t>(SMS Level 15)</t>
  </si>
  <si>
    <t>(SMS Level 16)</t>
  </si>
  <si>
    <t xml:space="preserve">TCE package on                   </t>
  </si>
  <si>
    <t xml:space="preserve">Revised TCE package wef         </t>
  </si>
  <si>
    <t xml:space="preserve">General PS </t>
  </si>
  <si>
    <t>DCS</t>
  </si>
  <si>
    <t>Defence Act</t>
  </si>
  <si>
    <t>P</t>
  </si>
  <si>
    <t>Public Service</t>
  </si>
  <si>
    <t>Salary level</t>
  </si>
  <si>
    <t>Add level for SAPS</t>
  </si>
  <si>
    <t>SAPS add level</t>
  </si>
  <si>
    <t>% members on minimum</t>
  </si>
  <si>
    <t>% members on maximum</t>
  </si>
  <si>
    <t># members on level</t>
  </si>
  <si>
    <t>Costing model: SMS Review</t>
  </si>
  <si>
    <t>Gap</t>
  </si>
  <si>
    <t>Notch</t>
  </si>
  <si>
    <t xml:space="preserve">Pension </t>
  </si>
  <si>
    <t>Net Salary</t>
  </si>
  <si>
    <t>Tax</t>
  </si>
  <si>
    <t>Gross Salary</t>
  </si>
  <si>
    <t>Level 12</t>
  </si>
  <si>
    <t>Difference</t>
  </si>
  <si>
    <t xml:space="preserve"> 1 April 2024</t>
  </si>
  <si>
    <t>Revised Full-time package wef 1 April 2024 (rounded)</t>
  </si>
  <si>
    <t>SMS REMUNERATION SCALES  WITH EFFECT FROM 1 APRIL 2024: SMS MEMBERS EMPLOYED IN TERMS OF THE PUBLIC SERVICE ACT, 1994</t>
  </si>
  <si>
    <t>Level 11</t>
  </si>
  <si>
    <t>Level 10</t>
  </si>
  <si>
    <t>Level 9</t>
  </si>
  <si>
    <t>Salary Level Overlap Analysis</t>
  </si>
  <si>
    <t>Existing package on 31 March 2024</t>
  </si>
  <si>
    <t xml:space="preserve"> 31 March 2024</t>
  </si>
  <si>
    <t>2023 Scales</t>
  </si>
  <si>
    <t>Adjusted for 1,5%</t>
  </si>
  <si>
    <t>PP Adjustment</t>
  </si>
  <si>
    <t>Appendix E to DPSA Circular 27 of 2024</t>
  </si>
  <si>
    <t>Appendix B to DPSA Circular 27 of 2024</t>
  </si>
  <si>
    <t>Appendix A to DPSA Circular - 27 of 2024</t>
  </si>
  <si>
    <t>Appendix C to DPSA Circular - 27 of 2024</t>
  </si>
  <si>
    <t>Appendix D to DPSA Circular - 27 of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</si>
</sst>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%"/>
    <numFmt numFmtId="165" formatCode="0.0%"/>
    <numFmt numFmtId="166" formatCode="#,##0_ ;[Red]\-#,##0\ "/>
  </numFmts>
  <fonts count="4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u/>
      <sz val="12"/>
      <name val="Arial"/>
      <family val="2"/>
    </font>
    <font>
      <b/>
      <u/>
      <sz val="14"/>
      <name val="Arial"/>
      <family val="2"/>
    </font>
    <font>
      <b/>
      <sz val="13"/>
      <name val="Arial"/>
      <family val="2"/>
    </font>
    <font>
      <b/>
      <sz val="10"/>
      <color indexed="10"/>
      <name val="Arial"/>
      <family val="2"/>
    </font>
    <font>
      <b/>
      <sz val="10"/>
      <color indexed="18"/>
      <name val="Arial"/>
      <family val="2"/>
    </font>
    <font>
      <b/>
      <sz val="10"/>
      <color indexed="12"/>
      <name val="Arial"/>
      <family val="2"/>
    </font>
    <font>
      <b/>
      <sz val="12"/>
      <color indexed="12"/>
      <name val="Arial"/>
      <family val="2"/>
    </font>
    <font>
      <sz val="10"/>
      <color indexed="12"/>
      <name val="Arial"/>
      <family val="2"/>
    </font>
    <font>
      <b/>
      <sz val="12"/>
      <color indexed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8"/>
      <color indexed="14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b/>
      <u/>
      <sz val="14"/>
      <color indexed="10"/>
      <name val="Arial"/>
      <family val="2"/>
    </font>
    <font>
      <b/>
      <u/>
      <sz val="12"/>
      <color indexed="10"/>
      <name val="Arial"/>
      <family val="2"/>
    </font>
    <font>
      <b/>
      <u/>
      <sz val="12"/>
      <color indexed="18"/>
      <name val="Arial"/>
      <family val="2"/>
    </font>
    <font>
      <b/>
      <sz val="12"/>
      <color indexed="18"/>
      <name val="Arial"/>
      <family val="2"/>
    </font>
    <font>
      <sz val="10"/>
      <color indexed="18"/>
      <name val="Arial"/>
      <family val="2"/>
    </font>
    <font>
      <b/>
      <sz val="10"/>
      <color indexed="56"/>
      <name val="Arial"/>
      <family val="2"/>
    </font>
    <font>
      <sz val="10"/>
      <color indexed="14"/>
      <name val="Arial"/>
      <family val="2"/>
    </font>
    <font>
      <sz val="6"/>
      <color indexed="14"/>
      <name val="Arial"/>
      <family val="2"/>
    </font>
    <font>
      <b/>
      <sz val="14"/>
      <color rgb="FF0000FF"/>
      <name val="Arial"/>
      <family val="2"/>
    </font>
    <font>
      <sz val="9"/>
      <name val="Arial"/>
      <family val="2"/>
    </font>
    <font>
      <b/>
      <sz val="10"/>
      <color rgb="FFFF0000"/>
      <name val="Arial"/>
      <family val="2"/>
    </font>
    <font>
      <b/>
      <sz val="8"/>
      <color rgb="FFFF0000"/>
      <name val="Arial"/>
      <family val="2"/>
    </font>
    <font>
      <b/>
      <u/>
      <sz val="10"/>
      <color rgb="FFFF0000"/>
      <name val="Arial"/>
      <family val="2"/>
    </font>
    <font>
      <b/>
      <sz val="12"/>
      <color rgb="FFFF6600"/>
      <name val="Arial"/>
      <family val="2"/>
    </font>
    <font>
      <b/>
      <u/>
      <sz val="14"/>
      <color rgb="FF00B050"/>
      <name val="Arial"/>
      <family val="2"/>
    </font>
    <font>
      <b/>
      <sz val="14"/>
      <color rgb="FF00B050"/>
      <name val="Arial"/>
      <family val="2"/>
    </font>
    <font>
      <b/>
      <sz val="20"/>
      <color rgb="FF0000FF"/>
      <name val="Arial"/>
      <family val="2"/>
    </font>
    <font>
      <b/>
      <sz val="14"/>
      <color rgb="FFFF6600"/>
      <name val="Arial"/>
      <family val="2"/>
    </font>
    <font>
      <b/>
      <sz val="10"/>
      <name val="Arial Narrow"/>
      <family val="2"/>
    </font>
    <font>
      <b/>
      <sz val="10"/>
      <color rgb="FF0000FF"/>
      <name val="Arial"/>
      <family val="2"/>
    </font>
    <font>
      <b/>
      <sz val="10"/>
      <color rgb="FF00B050"/>
      <name val="Arial"/>
      <family val="2"/>
    </font>
    <font>
      <b/>
      <sz val="10"/>
      <color theme="5" tint="-0.499984740745262"/>
      <name val="Arial"/>
      <family val="2"/>
    </font>
    <font>
      <sz val="10"/>
      <color rgb="FFFF0000"/>
      <name val="Arial"/>
      <family val="2"/>
    </font>
    <font>
      <sz val="10"/>
      <color theme="3" tint="0.39997558519241921"/>
      <name val="Arial"/>
      <family val="2"/>
    </font>
    <font>
      <b/>
      <sz val="12"/>
      <color rgb="FFFF0000"/>
      <name val="Arial"/>
      <family val="2"/>
    </font>
    <font>
      <b/>
      <sz val="12"/>
      <color theme="3"/>
      <name val="Arial"/>
      <family val="2"/>
    </font>
    <font>
      <b/>
      <u/>
      <sz val="14"/>
      <color theme="3" tint="0.3999755851924192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1">
    <xf numFmtId="0" fontId="0" fillId="0" borderId="0" xfId="0"/>
    <xf numFmtId="0" fontId="2" fillId="0" borderId="0" xfId="0" applyFont="1" applyAlignment="1">
      <alignment horizontal="right" vertical="top" wrapText="1"/>
    </xf>
    <xf numFmtId="10" fontId="0" fillId="0" borderId="0" xfId="1" applyNumberFormat="1" applyFont="1" applyBorder="1"/>
    <xf numFmtId="3" fontId="3" fillId="0" borderId="0" xfId="0" applyNumberFormat="1" applyFont="1"/>
    <xf numFmtId="0" fontId="0" fillId="0" borderId="0" xfId="0" applyAlignment="1">
      <alignment vertical="center"/>
    </xf>
    <xf numFmtId="10" fontId="0" fillId="0" borderId="0" xfId="1" applyNumberFormat="1" applyFont="1"/>
    <xf numFmtId="0" fontId="4" fillId="0" borderId="0" xfId="0" applyFont="1" applyAlignment="1">
      <alignment horizontal="center" vertical="top" wrapText="1"/>
    </xf>
    <xf numFmtId="164" fontId="0" fillId="0" borderId="0" xfId="1" applyNumberFormat="1" applyFont="1" applyAlignment="1">
      <alignment vertical="center"/>
    </xf>
    <xf numFmtId="3" fontId="6" fillId="0" borderId="0" xfId="0" applyNumberFormat="1" applyFont="1" applyAlignment="1">
      <alignment horizontal="center"/>
    </xf>
    <xf numFmtId="3" fontId="4" fillId="0" borderId="0" xfId="0" applyNumberFormat="1" applyFont="1"/>
    <xf numFmtId="0" fontId="12" fillId="0" borderId="0" xfId="0" applyFont="1"/>
    <xf numFmtId="3" fontId="13" fillId="0" borderId="0" xfId="0" applyNumberFormat="1" applyFont="1"/>
    <xf numFmtId="0" fontId="2" fillId="0" borderId="1" xfId="0" applyFont="1" applyBorder="1" applyAlignment="1">
      <alignment horizontal="center"/>
    </xf>
    <xf numFmtId="0" fontId="12" fillId="0" borderId="0" xfId="0" applyFont="1" applyAlignment="1">
      <alignment horizontal="right"/>
    </xf>
    <xf numFmtId="0" fontId="17" fillId="0" borderId="0" xfId="0" applyFont="1"/>
    <xf numFmtId="10" fontId="10" fillId="0" borderId="1" xfId="1" applyNumberFormat="1" applyFont="1" applyBorder="1"/>
    <xf numFmtId="3" fontId="0" fillId="0" borderId="0" xfId="0" applyNumberFormat="1"/>
    <xf numFmtId="3" fontId="14" fillId="0" borderId="0" xfId="0" applyNumberFormat="1" applyFont="1"/>
    <xf numFmtId="3" fontId="15" fillId="0" borderId="1" xfId="0" applyNumberFormat="1" applyFont="1" applyBorder="1"/>
    <xf numFmtId="0" fontId="20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/>
    </xf>
    <xf numFmtId="164" fontId="0" fillId="0" borderId="0" xfId="1" applyNumberFormat="1" applyFont="1" applyBorder="1" applyAlignment="1">
      <alignment vertical="center"/>
    </xf>
    <xf numFmtId="3" fontId="6" fillId="0" borderId="0" xfId="0" applyNumberFormat="1" applyFont="1" applyAlignment="1">
      <alignment horizontal="center" vertical="center"/>
    </xf>
    <xf numFmtId="0" fontId="20" fillId="0" borderId="0" xfId="0" applyFont="1" applyAlignment="1">
      <alignment vertical="center"/>
    </xf>
    <xf numFmtId="3" fontId="5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horizontal="center"/>
    </xf>
    <xf numFmtId="3" fontId="20" fillId="0" borderId="0" xfId="0" applyNumberFormat="1" applyFont="1"/>
    <xf numFmtId="3" fontId="14" fillId="2" borderId="0" xfId="0" applyNumberFormat="1" applyFont="1" applyFill="1"/>
    <xf numFmtId="3" fontId="15" fillId="0" borderId="10" xfId="0" applyNumberFormat="1" applyFont="1" applyBorder="1"/>
    <xf numFmtId="3" fontId="15" fillId="0" borderId="12" xfId="0" applyNumberFormat="1" applyFont="1" applyBorder="1"/>
    <xf numFmtId="3" fontId="20" fillId="2" borderId="0" xfId="0" applyNumberFormat="1" applyFont="1" applyFill="1"/>
    <xf numFmtId="0" fontId="27" fillId="0" borderId="1" xfId="0" applyFont="1" applyBorder="1"/>
    <xf numFmtId="3" fontId="14" fillId="3" borderId="0" xfId="0" applyNumberFormat="1" applyFont="1" applyFill="1"/>
    <xf numFmtId="0" fontId="29" fillId="0" borderId="0" xfId="0" applyFont="1"/>
    <xf numFmtId="0" fontId="30" fillId="0" borderId="0" xfId="0" applyFont="1"/>
    <xf numFmtId="0" fontId="31" fillId="0" borderId="0" xfId="0" applyFont="1" applyAlignment="1">
      <alignment horizontal="center" vertical="center" wrapText="1"/>
    </xf>
    <xf numFmtId="10" fontId="32" fillId="0" borderId="0" xfId="1" applyNumberFormat="1" applyFont="1" applyAlignment="1">
      <alignment horizontal="center" vertical="center"/>
    </xf>
    <xf numFmtId="0" fontId="27" fillId="0" borderId="1" xfId="0" applyFont="1" applyBorder="1" applyAlignment="1">
      <alignment wrapText="1"/>
    </xf>
    <xf numFmtId="3" fontId="17" fillId="0" borderId="0" xfId="0" applyNumberFormat="1" applyFont="1"/>
    <xf numFmtId="3" fontId="10" fillId="0" borderId="1" xfId="0" applyNumberFormat="1" applyFont="1" applyBorder="1"/>
    <xf numFmtId="3" fontId="10" fillId="0" borderId="6" xfId="0" applyNumberFormat="1" applyFont="1" applyBorder="1"/>
    <xf numFmtId="0" fontId="35" fillId="0" borderId="0" xfId="0" applyFont="1"/>
    <xf numFmtId="0" fontId="36" fillId="0" borderId="0" xfId="0" applyFont="1"/>
    <xf numFmtId="0" fontId="37" fillId="0" borderId="0" xfId="0" applyFont="1"/>
    <xf numFmtId="3" fontId="38" fillId="0" borderId="1" xfId="0" applyNumberFormat="1" applyFont="1" applyBorder="1"/>
    <xf numFmtId="3" fontId="34" fillId="0" borderId="0" xfId="0" applyNumberFormat="1" applyFont="1"/>
    <xf numFmtId="3" fontId="5" fillId="0" borderId="0" xfId="0" applyNumberFormat="1" applyFont="1" applyAlignment="1">
      <alignment horizontal="center"/>
    </xf>
    <xf numFmtId="0" fontId="2" fillId="0" borderId="0" xfId="0" applyFont="1"/>
    <xf numFmtId="165" fontId="0" fillId="0" borderId="0" xfId="1" applyNumberFormat="1" applyFont="1"/>
    <xf numFmtId="3" fontId="31" fillId="0" borderId="0" xfId="0" applyNumberFormat="1" applyFont="1"/>
    <xf numFmtId="9" fontId="0" fillId="0" borderId="0" xfId="1" applyFont="1"/>
    <xf numFmtId="9" fontId="1" fillId="0" borderId="0" xfId="1" applyFont="1"/>
    <xf numFmtId="0" fontId="1" fillId="0" borderId="0" xfId="0" applyFont="1"/>
    <xf numFmtId="0" fontId="40" fillId="0" borderId="1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3" fontId="2" fillId="0" borderId="7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3" fontId="31" fillId="0" borderId="2" xfId="0" applyNumberFormat="1" applyFont="1" applyBorder="1" applyAlignment="1">
      <alignment horizontal="center" vertical="center"/>
    </xf>
    <xf numFmtId="165" fontId="41" fillId="0" borderId="7" xfId="0" applyNumberFormat="1" applyFont="1" applyBorder="1" applyAlignment="1">
      <alignment horizontal="center" vertical="center"/>
    </xf>
    <xf numFmtId="165" fontId="41" fillId="0" borderId="2" xfId="0" applyNumberFormat="1" applyFont="1" applyBorder="1" applyAlignment="1">
      <alignment horizontal="center" vertical="center"/>
    </xf>
    <xf numFmtId="165" fontId="42" fillId="0" borderId="7" xfId="0" applyNumberFormat="1" applyFont="1" applyBorder="1" applyAlignment="1">
      <alignment horizontal="center" vertical="center"/>
    </xf>
    <xf numFmtId="165" fontId="42" fillId="0" borderId="2" xfId="0" applyNumberFormat="1" applyFont="1" applyBorder="1" applyAlignment="1">
      <alignment horizontal="center" vertical="center"/>
    </xf>
    <xf numFmtId="10" fontId="43" fillId="0" borderId="0" xfId="1" applyNumberFormat="1" applyFont="1" applyBorder="1"/>
    <xf numFmtId="3" fontId="1" fillId="0" borderId="18" xfId="0" applyNumberFormat="1" applyFont="1" applyBorder="1" applyAlignment="1">
      <alignment horizontal="center"/>
    </xf>
    <xf numFmtId="165" fontId="0" fillId="0" borderId="0" xfId="1" applyNumberFormat="1" applyFont="1" applyBorder="1"/>
    <xf numFmtId="0" fontId="40" fillId="0" borderId="0" xfId="0" applyFont="1"/>
    <xf numFmtId="165" fontId="40" fillId="0" borderId="0" xfId="1" applyNumberFormat="1" applyFont="1"/>
    <xf numFmtId="0" fontId="40" fillId="0" borderId="0" xfId="0" applyFont="1" applyAlignment="1">
      <alignment horizontal="center" vertical="center" wrapText="1"/>
    </xf>
    <xf numFmtId="3" fontId="34" fillId="7" borderId="0" xfId="0" applyNumberFormat="1" applyFont="1" applyFill="1" applyAlignment="1">
      <alignment horizontal="center"/>
    </xf>
    <xf numFmtId="0" fontId="44" fillId="3" borderId="0" xfId="0" applyFont="1" applyFill="1" applyAlignment="1">
      <alignment horizontal="center"/>
    </xf>
    <xf numFmtId="3" fontId="44" fillId="0" borderId="0" xfId="0" applyNumberFormat="1" applyFont="1"/>
    <xf numFmtId="0" fontId="44" fillId="3" borderId="0" xfId="0" applyFont="1" applyFill="1"/>
    <xf numFmtId="10" fontId="13" fillId="8" borderId="1" xfId="1" applyNumberFormat="1" applyFont="1" applyFill="1" applyBorder="1"/>
    <xf numFmtId="3" fontId="34" fillId="8" borderId="0" xfId="0" applyNumberFormat="1" applyFont="1" applyFill="1" applyAlignment="1">
      <alignment horizontal="center"/>
    </xf>
    <xf numFmtId="3" fontId="45" fillId="7" borderId="0" xfId="0" applyNumberFormat="1" applyFont="1" applyFill="1" applyAlignment="1">
      <alignment horizontal="right" vertical="center"/>
    </xf>
    <xf numFmtId="3" fontId="45" fillId="7" borderId="0" xfId="0" applyNumberFormat="1" applyFont="1" applyFill="1" applyAlignment="1">
      <alignment horizontal="center" vertical="center"/>
    </xf>
    <xf numFmtId="3" fontId="45" fillId="7" borderId="0" xfId="0" applyNumberFormat="1" applyFont="1" applyFill="1"/>
    <xf numFmtId="0" fontId="11" fillId="6" borderId="3" xfId="0" applyFont="1" applyFill="1" applyBorder="1" applyAlignment="1">
      <alignment horizontal="center" vertical="center" wrapText="1"/>
    </xf>
    <xf numFmtId="0" fontId="11" fillId="6" borderId="8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166" fontId="30" fillId="0" borderId="0" xfId="0" applyNumberFormat="1" applyFont="1"/>
    <xf numFmtId="166" fontId="35" fillId="0" borderId="0" xfId="0" applyNumberFormat="1" applyFont="1"/>
    <xf numFmtId="166" fontId="0" fillId="0" borderId="0" xfId="0" applyNumberFormat="1"/>
    <xf numFmtId="166" fontId="11" fillId="6" borderId="3" xfId="0" applyNumberFormat="1" applyFont="1" applyFill="1" applyBorder="1" applyAlignment="1">
      <alignment horizontal="center" vertical="center" wrapText="1"/>
    </xf>
    <xf numFmtId="166" fontId="11" fillId="6" borderId="8" xfId="0" applyNumberFormat="1" applyFont="1" applyFill="1" applyBorder="1" applyAlignment="1">
      <alignment horizontal="center" vertical="center" wrapText="1"/>
    </xf>
    <xf numFmtId="166" fontId="11" fillId="6" borderId="4" xfId="0" applyNumberFormat="1" applyFont="1" applyFill="1" applyBorder="1" applyAlignment="1">
      <alignment horizontal="center" vertical="center" wrapText="1"/>
    </xf>
    <xf numFmtId="166" fontId="12" fillId="0" borderId="0" xfId="0" applyNumberFormat="1" applyFont="1"/>
    <xf numFmtId="166" fontId="36" fillId="0" borderId="0" xfId="0" applyNumberFormat="1" applyFont="1"/>
    <xf numFmtId="166" fontId="2" fillId="0" borderId="21" xfId="0" applyNumberFormat="1" applyFont="1" applyBorder="1"/>
    <xf numFmtId="166" fontId="2" fillId="0" borderId="20" xfId="0" applyNumberFormat="1" applyFont="1" applyBorder="1"/>
    <xf numFmtId="166" fontId="2" fillId="0" borderId="28" xfId="0" applyNumberFormat="1" applyFont="1" applyBorder="1"/>
    <xf numFmtId="166" fontId="2" fillId="0" borderId="25" xfId="0" applyNumberFormat="1" applyFont="1" applyBorder="1"/>
    <xf numFmtId="166" fontId="2" fillId="0" borderId="0" xfId="0" applyNumberFormat="1" applyFont="1"/>
    <xf numFmtId="166" fontId="2" fillId="0" borderId="27" xfId="0" applyNumberFormat="1" applyFont="1" applyBorder="1"/>
    <xf numFmtId="166" fontId="2" fillId="0" borderId="19" xfId="0" applyNumberFormat="1" applyFont="1" applyBorder="1"/>
    <xf numFmtId="166" fontId="2" fillId="0" borderId="22" xfId="0" applyNumberFormat="1" applyFont="1" applyBorder="1"/>
    <xf numFmtId="166" fontId="2" fillId="0" borderId="18" xfId="0" applyNumberFormat="1" applyFont="1" applyBorder="1"/>
    <xf numFmtId="166" fontId="2" fillId="0" borderId="26" xfId="0" applyNumberFormat="1" applyFont="1" applyBorder="1"/>
    <xf numFmtId="166" fontId="2" fillId="0" borderId="1" xfId="0" applyNumberFormat="1" applyFont="1" applyBorder="1"/>
    <xf numFmtId="166" fontId="31" fillId="0" borderId="0" xfId="0" applyNumberFormat="1" applyFont="1"/>
    <xf numFmtId="166" fontId="43" fillId="0" borderId="0" xfId="0" applyNumberFormat="1" applyFont="1"/>
    <xf numFmtId="166" fontId="1" fillId="0" borderId="19" xfId="0" applyNumberFormat="1" applyFont="1" applyBorder="1"/>
    <xf numFmtId="166" fontId="1" fillId="0" borderId="22" xfId="0" applyNumberFormat="1" applyFont="1" applyBorder="1"/>
    <xf numFmtId="166" fontId="1" fillId="0" borderId="2" xfId="0" applyNumberFormat="1" applyFont="1" applyBorder="1"/>
    <xf numFmtId="166" fontId="1" fillId="0" borderId="23" xfId="0" applyNumberFormat="1" applyFont="1" applyBorder="1"/>
    <xf numFmtId="166" fontId="43" fillId="0" borderId="22" xfId="0" applyNumberFormat="1" applyFont="1" applyBorder="1"/>
    <xf numFmtId="166" fontId="43" fillId="0" borderId="2" xfId="0" applyNumberFormat="1" applyFont="1" applyBorder="1"/>
    <xf numFmtId="166" fontId="43" fillId="0" borderId="23" xfId="0" applyNumberFormat="1" applyFont="1" applyBorder="1"/>
    <xf numFmtId="166" fontId="1" fillId="0" borderId="18" xfId="0" applyNumberFormat="1" applyFont="1" applyBorder="1"/>
    <xf numFmtId="166" fontId="1" fillId="0" borderId="24" xfId="0" applyNumberFormat="1" applyFont="1" applyBorder="1"/>
    <xf numFmtId="166" fontId="1" fillId="0" borderId="30" xfId="0" applyNumberFormat="1" applyFont="1" applyBorder="1"/>
    <xf numFmtId="166" fontId="1" fillId="0" borderId="0" xfId="0" applyNumberFormat="1" applyFont="1"/>
    <xf numFmtId="166" fontId="1" fillId="0" borderId="20" xfId="0" applyNumberFormat="1" applyFont="1" applyBorder="1"/>
    <xf numFmtId="166" fontId="1" fillId="0" borderId="21" xfId="0" applyNumberFormat="1" applyFont="1" applyBorder="1"/>
    <xf numFmtId="10" fontId="0" fillId="0" borderId="0" xfId="0" applyNumberFormat="1"/>
    <xf numFmtId="10" fontId="30" fillId="0" borderId="0" xfId="0" applyNumberFormat="1" applyFont="1"/>
    <xf numFmtId="10" fontId="35" fillId="0" borderId="0" xfId="0" applyNumberFormat="1" applyFont="1"/>
    <xf numFmtId="10" fontId="11" fillId="6" borderId="3" xfId="0" applyNumberFormat="1" applyFont="1" applyFill="1" applyBorder="1" applyAlignment="1">
      <alignment horizontal="center" vertical="center" wrapText="1"/>
    </xf>
    <xf numFmtId="10" fontId="11" fillId="6" borderId="8" xfId="0" applyNumberFormat="1" applyFont="1" applyFill="1" applyBorder="1" applyAlignment="1">
      <alignment horizontal="center" vertical="center" wrapText="1"/>
    </xf>
    <xf numFmtId="10" fontId="11" fillId="6" borderId="4" xfId="0" applyNumberFormat="1" applyFont="1" applyFill="1" applyBorder="1" applyAlignment="1">
      <alignment horizontal="center" vertical="center" wrapText="1"/>
    </xf>
    <xf numFmtId="10" fontId="12" fillId="0" borderId="0" xfId="0" applyNumberFormat="1" applyFont="1"/>
    <xf numFmtId="10" fontId="36" fillId="0" borderId="0" xfId="0" applyNumberFormat="1" applyFont="1"/>
    <xf numFmtId="166" fontId="2" fillId="9" borderId="19" xfId="0" applyNumberFormat="1" applyFont="1" applyFill="1" applyBorder="1"/>
    <xf numFmtId="166" fontId="2" fillId="9" borderId="20" xfId="0" applyNumberFormat="1" applyFont="1" applyFill="1" applyBorder="1"/>
    <xf numFmtId="166" fontId="2" fillId="9" borderId="21" xfId="0" applyNumberFormat="1" applyFont="1" applyFill="1" applyBorder="1"/>
    <xf numFmtId="166" fontId="2" fillId="9" borderId="27" xfId="0" applyNumberFormat="1" applyFont="1" applyFill="1" applyBorder="1"/>
    <xf numFmtId="166" fontId="2" fillId="9" borderId="29" xfId="0" applyNumberFormat="1" applyFont="1" applyFill="1" applyBorder="1"/>
    <xf numFmtId="166" fontId="2" fillId="9" borderId="3" xfId="0" applyNumberFormat="1" applyFont="1" applyFill="1" applyBorder="1"/>
    <xf numFmtId="10" fontId="0" fillId="0" borderId="0" xfId="0" applyNumberFormat="1" applyAlignment="1">
      <alignment horizontal="center" vertical="top"/>
    </xf>
    <xf numFmtId="10" fontId="18" fillId="0" borderId="0" xfId="1" applyNumberFormat="1" applyFont="1" applyBorder="1" applyAlignment="1">
      <alignment horizontal="center" vertical="top"/>
    </xf>
    <xf numFmtId="10" fontId="18" fillId="0" borderId="0" xfId="1" applyNumberFormat="1" applyFont="1" applyFill="1" applyBorder="1" applyAlignment="1">
      <alignment horizontal="center" vertical="top"/>
    </xf>
    <xf numFmtId="10" fontId="0" fillId="0" borderId="0" xfId="1" applyNumberFormat="1" applyFont="1" applyAlignment="1">
      <alignment horizontal="center" vertical="top"/>
    </xf>
    <xf numFmtId="3" fontId="0" fillId="0" borderId="0" xfId="1" applyNumberFormat="1" applyFont="1" applyAlignment="1">
      <alignment vertical="center"/>
    </xf>
    <xf numFmtId="3" fontId="0" fillId="0" borderId="0" xfId="1" applyNumberFormat="1" applyFont="1" applyBorder="1" applyAlignment="1">
      <alignment vertical="center"/>
    </xf>
    <xf numFmtId="166" fontId="0" fillId="0" borderId="0" xfId="1" applyNumberFormat="1" applyFont="1" applyAlignment="1">
      <alignment vertical="center"/>
    </xf>
    <xf numFmtId="166" fontId="0" fillId="0" borderId="0" xfId="0" applyNumberFormat="1" applyAlignment="1">
      <alignment vertical="center"/>
    </xf>
    <xf numFmtId="166" fontId="0" fillId="0" borderId="0" xfId="1" applyNumberFormat="1" applyFont="1" applyBorder="1" applyAlignment="1">
      <alignment vertical="center"/>
    </xf>
    <xf numFmtId="3" fontId="1" fillId="0" borderId="0" xfId="0" applyNumberFormat="1" applyFont="1" applyAlignment="1">
      <alignment horizontal="center"/>
    </xf>
    <xf numFmtId="0" fontId="12" fillId="0" borderId="31" xfId="0" applyFont="1" applyBorder="1"/>
    <xf numFmtId="3" fontId="12" fillId="0" borderId="31" xfId="0" applyNumberFormat="1" applyFont="1" applyBorder="1"/>
    <xf numFmtId="10" fontId="12" fillId="0" borderId="31" xfId="0" applyNumberFormat="1" applyFont="1" applyBorder="1"/>
    <xf numFmtId="166" fontId="12" fillId="0" borderId="31" xfId="0" applyNumberFormat="1" applyFont="1" applyBorder="1"/>
    <xf numFmtId="3" fontId="13" fillId="0" borderId="31" xfId="0" applyNumberFormat="1" applyFont="1" applyBorder="1"/>
    <xf numFmtId="3" fontId="14" fillId="0" borderId="31" xfId="0" applyNumberFormat="1" applyFont="1" applyBorder="1"/>
    <xf numFmtId="3" fontId="44" fillId="4" borderId="31" xfId="0" applyNumberFormat="1" applyFont="1" applyFill="1" applyBorder="1"/>
    <xf numFmtId="3" fontId="44" fillId="0" borderId="31" xfId="0" applyNumberFormat="1" applyFont="1" applyBorder="1"/>
    <xf numFmtId="165" fontId="12" fillId="0" borderId="31" xfId="1" applyNumberFormat="1" applyFont="1" applyBorder="1"/>
    <xf numFmtId="166" fontId="12" fillId="0" borderId="31" xfId="1" applyNumberFormat="1" applyFont="1" applyBorder="1"/>
    <xf numFmtId="165" fontId="12" fillId="0" borderId="31" xfId="1" applyNumberFormat="1" applyFont="1" applyFill="1" applyBorder="1"/>
    <xf numFmtId="3" fontId="34" fillId="0" borderId="31" xfId="0" applyNumberFormat="1" applyFont="1" applyBorder="1" applyAlignment="1">
      <alignment horizontal="center"/>
    </xf>
    <xf numFmtId="3" fontId="34" fillId="0" borderId="31" xfId="0" applyNumberFormat="1" applyFont="1" applyBorder="1"/>
    <xf numFmtId="10" fontId="14" fillId="0" borderId="31" xfId="1" applyNumberFormat="1" applyFont="1" applyBorder="1"/>
    <xf numFmtId="3" fontId="5" fillId="0" borderId="32" xfId="0" applyNumberFormat="1" applyFont="1" applyBorder="1" applyAlignment="1">
      <alignment horizontal="center" vertical="center"/>
    </xf>
    <xf numFmtId="3" fontId="5" fillId="0" borderId="33" xfId="0" applyNumberFormat="1" applyFont="1" applyBorder="1" applyAlignment="1">
      <alignment horizontal="center" vertical="center"/>
    </xf>
    <xf numFmtId="3" fontId="5" fillId="0" borderId="34" xfId="0" applyNumberFormat="1" applyFont="1" applyBorder="1" applyAlignment="1">
      <alignment horizontal="center" vertical="center"/>
    </xf>
    <xf numFmtId="3" fontId="5" fillId="0" borderId="35" xfId="0" applyNumberFormat="1" applyFont="1" applyBorder="1" applyAlignment="1">
      <alignment horizontal="center" vertical="center"/>
    </xf>
    <xf numFmtId="3" fontId="5" fillId="0" borderId="36" xfId="0" applyNumberFormat="1" applyFont="1" applyBorder="1" applyAlignment="1">
      <alignment horizontal="center" vertical="center"/>
    </xf>
    <xf numFmtId="3" fontId="5" fillId="0" borderId="37" xfId="0" applyNumberFormat="1" applyFont="1" applyBorder="1" applyAlignment="1">
      <alignment horizontal="center" vertical="center"/>
    </xf>
    <xf numFmtId="3" fontId="5" fillId="0" borderId="38" xfId="0" applyNumberFormat="1" applyFont="1" applyBorder="1" applyAlignment="1">
      <alignment horizontal="center" vertical="center"/>
    </xf>
    <xf numFmtId="3" fontId="5" fillId="0" borderId="39" xfId="0" applyNumberFormat="1" applyFont="1" applyBorder="1" applyAlignment="1">
      <alignment horizontal="center" vertical="center"/>
    </xf>
    <xf numFmtId="3" fontId="5" fillId="0" borderId="40" xfId="0" applyNumberFormat="1" applyFont="1" applyBorder="1" applyAlignment="1">
      <alignment horizontal="center" vertical="center"/>
    </xf>
    <xf numFmtId="3" fontId="5" fillId="0" borderId="41" xfId="0" applyNumberFormat="1" applyFont="1" applyBorder="1" applyAlignment="1">
      <alignment horizontal="center" vertical="center"/>
    </xf>
    <xf numFmtId="3" fontId="5" fillId="0" borderId="42" xfId="0" applyNumberFormat="1" applyFont="1" applyBorder="1" applyAlignment="1">
      <alignment horizontal="center" vertical="center"/>
    </xf>
    <xf numFmtId="3" fontId="5" fillId="0" borderId="43" xfId="0" applyNumberFormat="1" applyFont="1" applyBorder="1" applyAlignment="1">
      <alignment horizontal="center" vertical="center"/>
    </xf>
    <xf numFmtId="3" fontId="5" fillId="0" borderId="44" xfId="0" applyNumberFormat="1" applyFont="1" applyBorder="1" applyAlignment="1">
      <alignment horizontal="center" vertical="center"/>
    </xf>
    <xf numFmtId="3" fontId="5" fillId="0" borderId="45" xfId="0" applyNumberFormat="1" applyFont="1" applyBorder="1" applyAlignment="1">
      <alignment horizontal="center" vertical="center"/>
    </xf>
    <xf numFmtId="0" fontId="23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vertical="center"/>
    </xf>
    <xf numFmtId="3" fontId="9" fillId="0" borderId="47" xfId="0" applyNumberFormat="1" applyFont="1" applyBorder="1" applyAlignment="1">
      <alignment horizontal="center" vertical="center"/>
    </xf>
    <xf numFmtId="3" fontId="9" fillId="0" borderId="48" xfId="0" applyNumberFormat="1" applyFont="1" applyBorder="1" applyAlignment="1">
      <alignment horizontal="center" vertical="center"/>
    </xf>
    <xf numFmtId="0" fontId="24" fillId="0" borderId="49" xfId="0" applyFont="1" applyBorder="1" applyAlignment="1">
      <alignment horizontal="center" vertical="center"/>
    </xf>
    <xf numFmtId="0" fontId="4" fillId="0" borderId="31" xfId="0" applyFont="1" applyBorder="1" applyAlignment="1">
      <alignment vertical="center"/>
    </xf>
    <xf numFmtId="3" fontId="9" fillId="0" borderId="31" xfId="0" applyNumberFormat="1" applyFont="1" applyBorder="1" applyAlignment="1">
      <alignment horizontal="center" vertical="center"/>
    </xf>
    <xf numFmtId="3" fontId="9" fillId="0" borderId="50" xfId="0" applyNumberFormat="1" applyFont="1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25" fillId="0" borderId="49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0" fontId="7" fillId="0" borderId="31" xfId="0" applyFont="1" applyBorder="1" applyAlignment="1">
      <alignment vertical="center"/>
    </xf>
    <xf numFmtId="0" fontId="9" fillId="0" borderId="31" xfId="0" applyFont="1" applyBorder="1" applyAlignment="1">
      <alignment horizontal="center" vertical="center"/>
    </xf>
    <xf numFmtId="0" fontId="25" fillId="0" borderId="51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3" fontId="9" fillId="0" borderId="52" xfId="0" applyNumberFormat="1" applyFont="1" applyBorder="1" applyAlignment="1">
      <alignment horizontal="center" vertical="center"/>
    </xf>
    <xf numFmtId="3" fontId="9" fillId="0" borderId="53" xfId="0" applyNumberFormat="1" applyFont="1" applyBorder="1" applyAlignment="1">
      <alignment horizontal="center" vertical="center"/>
    </xf>
    <xf numFmtId="0" fontId="25" fillId="0" borderId="54" xfId="0" applyFont="1" applyBorder="1" applyAlignment="1">
      <alignment horizontal="center" vertical="center"/>
    </xf>
    <xf numFmtId="0" fontId="0" fillId="0" borderId="55" xfId="0" applyBorder="1" applyAlignment="1">
      <alignment vertical="center"/>
    </xf>
    <xf numFmtId="3" fontId="9" fillId="0" borderId="55" xfId="0" applyNumberFormat="1" applyFont="1" applyBorder="1" applyAlignment="1">
      <alignment horizontal="center" vertical="center"/>
    </xf>
    <xf numFmtId="3" fontId="9" fillId="0" borderId="56" xfId="0" applyNumberFormat="1" applyFont="1" applyBorder="1" applyAlignment="1">
      <alignment horizontal="center" vertical="center"/>
    </xf>
    <xf numFmtId="0" fontId="25" fillId="0" borderId="57" xfId="0" applyFont="1" applyBorder="1" applyAlignment="1">
      <alignment horizontal="center" vertical="center"/>
    </xf>
    <xf numFmtId="0" fontId="0" fillId="0" borderId="58" xfId="0" applyBorder="1" applyAlignment="1">
      <alignment vertical="center"/>
    </xf>
    <xf numFmtId="3" fontId="9" fillId="0" borderId="58" xfId="0" applyNumberFormat="1" applyFont="1" applyBorder="1" applyAlignment="1">
      <alignment horizontal="center" vertical="center"/>
    </xf>
    <xf numFmtId="3" fontId="9" fillId="0" borderId="59" xfId="0" applyNumberFormat="1" applyFont="1" applyBorder="1" applyAlignment="1">
      <alignment horizontal="center" vertical="center"/>
    </xf>
    <xf numFmtId="0" fontId="24" fillId="0" borderId="60" xfId="0" applyFont="1" applyBorder="1" applyAlignment="1">
      <alignment horizontal="center" vertical="center"/>
    </xf>
    <xf numFmtId="3" fontId="9" fillId="0" borderId="61" xfId="0" applyNumberFormat="1" applyFont="1" applyBorder="1" applyAlignment="1">
      <alignment horizontal="center" vertical="center"/>
    </xf>
    <xf numFmtId="0" fontId="25" fillId="0" borderId="60" xfId="0" applyFont="1" applyBorder="1" applyAlignment="1">
      <alignment horizontal="center" vertical="center"/>
    </xf>
    <xf numFmtId="0" fontId="25" fillId="0" borderId="62" xfId="0" applyFont="1" applyBorder="1" applyAlignment="1">
      <alignment horizontal="center" vertical="center"/>
    </xf>
    <xf numFmtId="0" fontId="0" fillId="0" borderId="63" xfId="0" applyBorder="1" applyAlignment="1">
      <alignment vertical="center"/>
    </xf>
    <xf numFmtId="3" fontId="9" fillId="0" borderId="63" xfId="0" applyNumberFormat="1" applyFont="1" applyBorder="1" applyAlignment="1">
      <alignment horizontal="center" vertical="center"/>
    </xf>
    <xf numFmtId="3" fontId="9" fillId="0" borderId="64" xfId="0" applyNumberFormat="1" applyFont="1" applyBorder="1" applyAlignment="1">
      <alignment horizontal="center" vertical="center"/>
    </xf>
    <xf numFmtId="0" fontId="0" fillId="0" borderId="47" xfId="0" applyBorder="1" applyAlignment="1">
      <alignment vertical="center"/>
    </xf>
    <xf numFmtId="0" fontId="0" fillId="0" borderId="52" xfId="0" applyBorder="1" applyAlignment="1">
      <alignment vertical="center"/>
    </xf>
    <xf numFmtId="0" fontId="23" fillId="0" borderId="65" xfId="0" applyFont="1" applyBorder="1" applyAlignment="1">
      <alignment horizontal="center" vertical="center"/>
    </xf>
    <xf numFmtId="0" fontId="7" fillId="0" borderId="58" xfId="0" applyFont="1" applyBorder="1" applyAlignment="1">
      <alignment vertical="center"/>
    </xf>
    <xf numFmtId="3" fontId="9" fillId="0" borderId="66" xfId="0" applyNumberFormat="1" applyFont="1" applyBorder="1" applyAlignment="1">
      <alignment horizontal="center" vertical="center"/>
    </xf>
    <xf numFmtId="0" fontId="7" fillId="0" borderId="47" xfId="0" applyFont="1" applyBorder="1" applyAlignment="1">
      <alignment vertical="center"/>
    </xf>
    <xf numFmtId="0" fontId="23" fillId="0" borderId="67" xfId="0" applyFont="1" applyBorder="1" applyAlignment="1">
      <alignment horizontal="center" vertical="center"/>
    </xf>
    <xf numFmtId="0" fontId="7" fillId="0" borderId="68" xfId="0" applyFont="1" applyBorder="1" applyAlignment="1">
      <alignment vertical="center"/>
    </xf>
    <xf numFmtId="3" fontId="9" fillId="0" borderId="68" xfId="0" applyNumberFormat="1" applyFont="1" applyBorder="1" applyAlignment="1">
      <alignment horizontal="center" vertical="center"/>
    </xf>
    <xf numFmtId="3" fontId="9" fillId="0" borderId="69" xfId="0" applyNumberFormat="1" applyFont="1" applyBorder="1" applyAlignment="1">
      <alignment horizontal="center" vertical="center"/>
    </xf>
    <xf numFmtId="0" fontId="24" fillId="0" borderId="70" xfId="0" applyFont="1" applyBorder="1" applyAlignment="1">
      <alignment horizontal="center" vertical="center"/>
    </xf>
    <xf numFmtId="0" fontId="4" fillId="0" borderId="71" xfId="0" applyFont="1" applyBorder="1" applyAlignment="1">
      <alignment vertical="center"/>
    </xf>
    <xf numFmtId="3" fontId="9" fillId="0" borderId="71" xfId="0" applyNumberFormat="1" applyFont="1" applyBorder="1" applyAlignment="1">
      <alignment horizontal="center" vertical="center"/>
    </xf>
    <xf numFmtId="3" fontId="9" fillId="0" borderId="72" xfId="0" applyNumberFormat="1" applyFont="1" applyBorder="1" applyAlignment="1">
      <alignment horizontal="center" vertical="center"/>
    </xf>
    <xf numFmtId="0" fontId="25" fillId="0" borderId="70" xfId="0" applyFont="1" applyBorder="1" applyAlignment="1">
      <alignment horizontal="center" vertical="center"/>
    </xf>
    <xf numFmtId="0" fontId="0" fillId="0" borderId="71" xfId="0" applyBorder="1" applyAlignment="1">
      <alignment vertical="center"/>
    </xf>
    <xf numFmtId="0" fontId="25" fillId="0" borderId="73" xfId="0" applyFont="1" applyBorder="1" applyAlignment="1">
      <alignment horizontal="center" vertical="center"/>
    </xf>
    <xf numFmtId="0" fontId="0" fillId="0" borderId="74" xfId="0" applyBorder="1" applyAlignment="1">
      <alignment vertical="center"/>
    </xf>
    <xf numFmtId="3" fontId="9" fillId="0" borderId="74" xfId="0" applyNumberFormat="1" applyFont="1" applyBorder="1" applyAlignment="1">
      <alignment horizontal="center" vertical="center"/>
    </xf>
    <xf numFmtId="3" fontId="9" fillId="0" borderId="75" xfId="0" applyNumberFormat="1" applyFont="1" applyBorder="1" applyAlignment="1">
      <alignment horizontal="center" vertical="center"/>
    </xf>
    <xf numFmtId="3" fontId="45" fillId="4" borderId="31" xfId="0" applyNumberFormat="1" applyFont="1" applyFill="1" applyBorder="1" applyAlignment="1">
      <alignment horizontal="center" vertical="center"/>
    </xf>
    <xf numFmtId="0" fontId="26" fillId="10" borderId="31" xfId="0" applyFont="1" applyFill="1" applyBorder="1" applyAlignment="1">
      <alignment horizontal="center"/>
    </xf>
    <xf numFmtId="10" fontId="12" fillId="10" borderId="31" xfId="0" applyNumberFormat="1" applyFont="1" applyFill="1" applyBorder="1"/>
    <xf numFmtId="166" fontId="12" fillId="10" borderId="31" xfId="0" applyNumberFormat="1" applyFont="1" applyFill="1" applyBorder="1"/>
    <xf numFmtId="3" fontId="46" fillId="10" borderId="31" xfId="0" applyNumberFormat="1" applyFont="1" applyFill="1" applyBorder="1" applyAlignment="1">
      <alignment horizontal="center" vertical="center"/>
    </xf>
    <xf numFmtId="3" fontId="13" fillId="10" borderId="31" xfId="0" applyNumberFormat="1" applyFont="1" applyFill="1" applyBorder="1"/>
    <xf numFmtId="0" fontId="5" fillId="11" borderId="3" xfId="0" applyFont="1" applyFill="1" applyBorder="1" applyAlignment="1">
      <alignment horizontal="center" vertical="center" wrapText="1"/>
    </xf>
    <xf numFmtId="0" fontId="5" fillId="11" borderId="5" xfId="0" applyFont="1" applyFill="1" applyBorder="1" applyAlignment="1">
      <alignment horizontal="center" vertical="center" wrapText="1"/>
    </xf>
    <xf numFmtId="0" fontId="5" fillId="11" borderId="1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1" borderId="9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4" fillId="11" borderId="11" xfId="0" applyFont="1" applyFill="1" applyBorder="1" applyAlignment="1">
      <alignment horizontal="center" vertical="center" wrapText="1"/>
    </xf>
    <xf numFmtId="0" fontId="4" fillId="11" borderId="4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47" fillId="0" borderId="0" xfId="0" applyFont="1"/>
    <xf numFmtId="10" fontId="47" fillId="0" borderId="0" xfId="0" applyNumberFormat="1" applyFont="1"/>
    <xf numFmtId="166" fontId="47" fillId="0" borderId="0" xfId="0" applyNumberFormat="1" applyFont="1"/>
    <xf numFmtId="0" fontId="44" fillId="0" borderId="0" xfId="0" applyFont="1"/>
    <xf numFmtId="0" fontId="11" fillId="10" borderId="3" xfId="0" applyFont="1" applyFill="1" applyBorder="1" applyAlignment="1">
      <alignment horizontal="center" vertical="center" wrapText="1"/>
    </xf>
    <xf numFmtId="10" fontId="11" fillId="10" borderId="3" xfId="0" applyNumberFormat="1" applyFont="1" applyFill="1" applyBorder="1" applyAlignment="1">
      <alignment horizontal="center" vertical="center" wrapText="1"/>
    </xf>
    <xf numFmtId="166" fontId="11" fillId="10" borderId="3" xfId="0" applyNumberFormat="1" applyFont="1" applyFill="1" applyBorder="1" applyAlignment="1">
      <alignment horizontal="center" vertical="center" wrapText="1"/>
    </xf>
    <xf numFmtId="0" fontId="11" fillId="10" borderId="8" xfId="0" applyFont="1" applyFill="1" applyBorder="1" applyAlignment="1">
      <alignment horizontal="center" vertical="center" wrapText="1"/>
    </xf>
    <xf numFmtId="0" fontId="11" fillId="10" borderId="4" xfId="0" applyFont="1" applyFill="1" applyBorder="1" applyAlignment="1">
      <alignment horizontal="center" vertical="center" wrapText="1"/>
    </xf>
    <xf numFmtId="3" fontId="34" fillId="10" borderId="31" xfId="0" applyNumberFormat="1" applyFont="1" applyFill="1" applyBorder="1" applyAlignment="1">
      <alignment horizontal="center"/>
    </xf>
    <xf numFmtId="10" fontId="13" fillId="10" borderId="31" xfId="1" applyNumberFormat="1" applyFont="1" applyFill="1" applyBorder="1"/>
    <xf numFmtId="0" fontId="44" fillId="9" borderId="31" xfId="0" applyFont="1" applyFill="1" applyBorder="1" applyAlignment="1">
      <alignment horizontal="center"/>
    </xf>
    <xf numFmtId="0" fontId="44" fillId="0" borderId="31" xfId="0" applyFont="1" applyBorder="1" applyAlignment="1">
      <alignment horizontal="center"/>
    </xf>
    <xf numFmtId="10" fontId="2" fillId="0" borderId="0" xfId="1" applyNumberFormat="1" applyFont="1" applyAlignment="1">
      <alignment horizontal="right" vertical="top" wrapText="1"/>
    </xf>
    <xf numFmtId="10" fontId="5" fillId="0" borderId="0" xfId="1" applyNumberFormat="1" applyFont="1" applyAlignment="1">
      <alignment horizontal="center" vertical="top" wrapText="1"/>
    </xf>
    <xf numFmtId="10" fontId="3" fillId="0" borderId="0" xfId="1" applyNumberFormat="1" applyFont="1" applyAlignment="1">
      <alignment horizontal="center" vertical="top" wrapText="1"/>
    </xf>
    <xf numFmtId="10" fontId="0" fillId="0" borderId="0" xfId="1" applyNumberFormat="1" applyFont="1" applyAlignment="1">
      <alignment vertical="center"/>
    </xf>
    <xf numFmtId="10" fontId="2" fillId="0" borderId="0" xfId="0" applyNumberFormat="1" applyFont="1" applyAlignment="1">
      <alignment horizontal="right" vertical="top" wrapText="1"/>
    </xf>
    <xf numFmtId="10" fontId="5" fillId="0" borderId="0" xfId="0" applyNumberFormat="1" applyFont="1" applyAlignment="1">
      <alignment horizontal="center" vertical="top" wrapText="1"/>
    </xf>
    <xf numFmtId="10" fontId="3" fillId="0" borderId="0" xfId="0" applyNumberFormat="1" applyFont="1" applyAlignment="1">
      <alignment horizontal="center" vertical="top" wrapText="1"/>
    </xf>
    <xf numFmtId="10" fontId="0" fillId="0" borderId="0" xfId="0" applyNumberFormat="1" applyAlignment="1">
      <alignment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166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0" fontId="11" fillId="10" borderId="3" xfId="0" applyNumberFormat="1" applyFont="1" applyFill="1" applyBorder="1" applyAlignment="1">
      <alignment horizontal="center" vertical="top" wrapText="1"/>
    </xf>
    <xf numFmtId="10" fontId="11" fillId="10" borderId="8" xfId="0" applyNumberFormat="1" applyFont="1" applyFill="1" applyBorder="1" applyAlignment="1">
      <alignment horizontal="center" vertical="top" wrapText="1"/>
    </xf>
    <xf numFmtId="10" fontId="11" fillId="10" borderId="4" xfId="0" applyNumberFormat="1" applyFont="1" applyFill="1" applyBorder="1" applyAlignment="1">
      <alignment horizontal="center" vertical="top" wrapText="1"/>
    </xf>
    <xf numFmtId="0" fontId="11" fillId="10" borderId="3" xfId="0" applyFont="1" applyFill="1" applyBorder="1" applyAlignment="1">
      <alignment horizontal="center" vertical="center" wrapText="1"/>
    </xf>
    <xf numFmtId="0" fontId="11" fillId="10" borderId="8" xfId="0" applyFont="1" applyFill="1" applyBorder="1" applyAlignment="1">
      <alignment horizontal="center" vertical="center" wrapText="1"/>
    </xf>
    <xf numFmtId="0" fontId="11" fillId="10" borderId="4" xfId="0" applyFont="1" applyFill="1" applyBorder="1" applyAlignment="1">
      <alignment horizontal="center" vertical="center" wrapText="1"/>
    </xf>
    <xf numFmtId="0" fontId="11" fillId="10" borderId="3" xfId="0" applyFont="1" applyFill="1" applyBorder="1" applyAlignment="1">
      <alignment horizontal="center" vertical="center"/>
    </xf>
    <xf numFmtId="0" fontId="11" fillId="10" borderId="8" xfId="0" applyFont="1" applyFill="1" applyBorder="1" applyAlignment="1">
      <alignment horizontal="center" vertical="center"/>
    </xf>
    <xf numFmtId="0" fontId="11" fillId="10" borderId="4" xfId="0" applyFont="1" applyFill="1" applyBorder="1" applyAlignment="1">
      <alignment horizontal="center" vertical="center"/>
    </xf>
    <xf numFmtId="0" fontId="11" fillId="10" borderId="12" xfId="0" applyFont="1" applyFill="1" applyBorder="1" applyAlignment="1">
      <alignment horizontal="center" vertical="center"/>
    </xf>
    <xf numFmtId="0" fontId="11" fillId="10" borderId="13" xfId="0" applyFont="1" applyFill="1" applyBorder="1" applyAlignment="1">
      <alignment horizontal="center" vertical="center"/>
    </xf>
    <xf numFmtId="0" fontId="11" fillId="10" borderId="5" xfId="0" applyFont="1" applyFill="1" applyBorder="1" applyAlignment="1">
      <alignment horizontal="center" vertical="center"/>
    </xf>
    <xf numFmtId="0" fontId="11" fillId="10" borderId="17" xfId="0" applyFont="1" applyFill="1" applyBorder="1" applyAlignment="1">
      <alignment horizontal="center" vertical="center"/>
    </xf>
    <xf numFmtId="0" fontId="11" fillId="10" borderId="6" xfId="0" applyFont="1" applyFill="1" applyBorder="1" applyAlignment="1">
      <alignment horizontal="center" vertical="center"/>
    </xf>
    <xf numFmtId="0" fontId="11" fillId="10" borderId="10" xfId="0" applyFont="1" applyFill="1" applyBorder="1" applyAlignment="1">
      <alignment horizontal="center" vertical="center" wrapText="1"/>
    </xf>
    <xf numFmtId="0" fontId="11" fillId="10" borderId="11" xfId="0" applyFont="1" applyFill="1" applyBorder="1" applyAlignment="1">
      <alignment horizontal="center" vertical="center" wrapText="1"/>
    </xf>
    <xf numFmtId="0" fontId="11" fillId="10" borderId="14" xfId="0" applyFont="1" applyFill="1" applyBorder="1" applyAlignment="1">
      <alignment horizontal="center" vertical="center" wrapText="1"/>
    </xf>
    <xf numFmtId="0" fontId="11" fillId="10" borderId="16" xfId="0" applyFont="1" applyFill="1" applyBorder="1" applyAlignment="1">
      <alignment horizontal="center" vertical="center" wrapText="1"/>
    </xf>
    <xf numFmtId="10" fontId="11" fillId="10" borderId="8" xfId="0" applyNumberFormat="1" applyFont="1" applyFill="1" applyBorder="1" applyAlignment="1">
      <alignment horizontal="center" vertical="center" wrapText="1"/>
    </xf>
    <xf numFmtId="0" fontId="0" fillId="10" borderId="4" xfId="0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8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/>
    </xf>
    <xf numFmtId="0" fontId="11" fillId="5" borderId="17" xfId="0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center" vertical="center"/>
    </xf>
    <xf numFmtId="166" fontId="11" fillId="10" borderId="8" xfId="0" applyNumberFormat="1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/>
    </xf>
    <xf numFmtId="0" fontId="11" fillId="6" borderId="8" xfId="0" applyFont="1" applyFill="1" applyBorder="1" applyAlignment="1">
      <alignment horizontal="center" vertical="center"/>
    </xf>
    <xf numFmtId="0" fontId="11" fillId="6" borderId="4" xfId="0" applyFont="1" applyFill="1" applyBorder="1" applyAlignment="1">
      <alignment horizontal="center" vertical="center"/>
    </xf>
    <xf numFmtId="10" fontId="11" fillId="6" borderId="3" xfId="0" applyNumberFormat="1" applyFont="1" applyFill="1" applyBorder="1" applyAlignment="1">
      <alignment horizontal="center" vertical="top" wrapText="1"/>
    </xf>
    <xf numFmtId="10" fontId="11" fillId="6" borderId="8" xfId="0" applyNumberFormat="1" applyFont="1" applyFill="1" applyBorder="1" applyAlignment="1">
      <alignment horizontal="center" vertical="top" wrapText="1"/>
    </xf>
    <xf numFmtId="10" fontId="11" fillId="6" borderId="4" xfId="0" applyNumberFormat="1" applyFont="1" applyFill="1" applyBorder="1" applyAlignment="1">
      <alignment horizontal="center" vertical="top" wrapText="1"/>
    </xf>
    <xf numFmtId="0" fontId="11" fillId="6" borderId="10" xfId="0" applyFont="1" applyFill="1" applyBorder="1" applyAlignment="1">
      <alignment horizontal="center" vertical="center" wrapText="1"/>
    </xf>
    <xf numFmtId="0" fontId="11" fillId="6" borderId="11" xfId="0" applyFont="1" applyFill="1" applyBorder="1" applyAlignment="1">
      <alignment horizontal="center" vertical="center" wrapText="1"/>
    </xf>
    <xf numFmtId="0" fontId="11" fillId="6" borderId="0" xfId="0" applyFont="1" applyFill="1" applyAlignment="1">
      <alignment horizontal="center" vertical="center"/>
    </xf>
    <xf numFmtId="0" fontId="11" fillId="6" borderId="16" xfId="0" applyFont="1" applyFill="1" applyBorder="1" applyAlignment="1">
      <alignment horizontal="center" vertical="center"/>
    </xf>
    <xf numFmtId="0" fontId="11" fillId="6" borderId="12" xfId="0" applyFont="1" applyFill="1" applyBorder="1" applyAlignment="1">
      <alignment horizontal="center" vertical="center"/>
    </xf>
    <xf numFmtId="0" fontId="11" fillId="6" borderId="13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39" fillId="0" borderId="0" xfId="0" applyFont="1" applyAlignment="1">
      <alignment horizontal="right"/>
    </xf>
    <xf numFmtId="0" fontId="19" fillId="9" borderId="0" xfId="0" applyFont="1" applyFill="1" applyAlignment="1">
      <alignment horizontal="center" wrapText="1"/>
    </xf>
    <xf numFmtId="3" fontId="21" fillId="0" borderId="0" xfId="0" applyNumberFormat="1" applyFont="1" applyAlignment="1">
      <alignment horizontal="center"/>
    </xf>
    <xf numFmtId="0" fontId="21" fillId="0" borderId="0" xfId="0" applyFont="1" applyAlignment="1">
      <alignment horizontal="center"/>
    </xf>
    <xf numFmtId="0" fontId="4" fillId="11" borderId="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2" fillId="0" borderId="49" xfId="0" applyFont="1" applyBorder="1" applyAlignment="1">
      <alignment horizontal="right"/>
    </xf>
    <xf numFmtId="0" fontId="2" fillId="0" borderId="31" xfId="0" applyFont="1" applyBorder="1" applyAlignment="1">
      <alignment horizontal="right"/>
    </xf>
    <xf numFmtId="0" fontId="2" fillId="0" borderId="50" xfId="0" applyFont="1" applyBorder="1" applyAlignment="1">
      <alignment horizontal="right"/>
    </xf>
    <xf numFmtId="0" fontId="2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4" fillId="11" borderId="9" xfId="0" applyFont="1" applyFill="1" applyBorder="1" applyAlignment="1">
      <alignment horizontal="center" vertical="center" wrapText="1"/>
    </xf>
    <xf numFmtId="0" fontId="4" fillId="11" borderId="15" xfId="0" applyFont="1" applyFill="1" applyBorder="1" applyAlignment="1">
      <alignment horizontal="center" vertical="center" wrapText="1"/>
    </xf>
    <xf numFmtId="0" fontId="4" fillId="11" borderId="11" xfId="0" applyFont="1" applyFill="1" applyBorder="1" applyAlignment="1">
      <alignment horizontal="center" vertical="center" wrapText="1"/>
    </xf>
    <xf numFmtId="0" fontId="4" fillId="11" borderId="1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FF9900"/>
      <color rgb="FF00FF00"/>
      <color rgb="FF0000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workbookViewId="0">
      <selection activeCell="L4" sqref="L4:L6"/>
    </sheetView>
  </sheetViews>
  <sheetFormatPr defaultRowHeight="12.75" x14ac:dyDescent="0.2"/>
  <cols>
    <col min="1" max="1" width="16.28515625" customWidth="1"/>
    <col min="2" max="2" width="25.140625" customWidth="1"/>
    <col min="3" max="3" width="21.85546875" customWidth="1"/>
    <col min="4" max="4" width="16.7109375" customWidth="1"/>
    <col min="5" max="5" width="15.7109375" customWidth="1"/>
  </cols>
  <sheetData>
    <row r="1" spans="1:5" ht="26.25" x14ac:dyDescent="0.4">
      <c r="A1" s="46" t="s">
        <v>79</v>
      </c>
      <c r="E1" s="72"/>
    </row>
    <row r="2" spans="1:5" ht="11.45" customHeight="1" thickBot="1" x14ac:dyDescent="0.3">
      <c r="A2" s="36"/>
      <c r="E2" s="70"/>
    </row>
    <row r="3" spans="1:5" ht="13.5" thickBot="1" x14ac:dyDescent="0.25">
      <c r="A3" s="259" t="s">
        <v>0</v>
      </c>
      <c r="B3" s="34" t="s">
        <v>19</v>
      </c>
      <c r="C3" s="15">
        <v>4.7E-2</v>
      </c>
      <c r="D3" s="67"/>
      <c r="E3" s="71"/>
    </row>
    <row r="4" spans="1:5" ht="13.5" thickBot="1" x14ac:dyDescent="0.25">
      <c r="A4" s="260"/>
      <c r="B4" s="34" t="s">
        <v>21</v>
      </c>
      <c r="C4" s="15">
        <v>4.7E-2</v>
      </c>
      <c r="D4" s="67"/>
      <c r="E4" s="71"/>
    </row>
    <row r="5" spans="1:5" ht="14.45" customHeight="1" thickBot="1" x14ac:dyDescent="0.25">
      <c r="A5" s="260"/>
      <c r="B5" s="40" t="s">
        <v>51</v>
      </c>
      <c r="C5" s="15">
        <v>4.7E-2</v>
      </c>
      <c r="D5" s="67"/>
      <c r="E5" s="71"/>
    </row>
    <row r="6" spans="1:5" ht="13.5" thickBot="1" x14ac:dyDescent="0.25">
      <c r="A6" s="261"/>
      <c r="B6" s="34" t="s">
        <v>25</v>
      </c>
      <c r="C6" s="15">
        <v>4.7E-2</v>
      </c>
      <c r="D6" s="67"/>
      <c r="E6" s="71"/>
    </row>
    <row r="7" spans="1:5" x14ac:dyDescent="0.2">
      <c r="C7" s="2"/>
      <c r="D7" s="2"/>
    </row>
    <row r="8" spans="1:5" ht="13.5" thickBot="1" x14ac:dyDescent="0.25">
      <c r="C8" s="2"/>
      <c r="D8" s="2"/>
    </row>
    <row r="9" spans="1:5" ht="13.5" thickBot="1" x14ac:dyDescent="0.25">
      <c r="B9" s="12" t="s">
        <v>3</v>
      </c>
      <c r="C9" s="12" t="s">
        <v>13</v>
      </c>
    </row>
    <row r="10" spans="1:5" ht="13.5" thickBot="1" x14ac:dyDescent="0.25">
      <c r="A10" s="10" t="s">
        <v>14</v>
      </c>
      <c r="B10" s="42">
        <f>'Costing Model'!S62</f>
        <v>0</v>
      </c>
      <c r="C10" s="43">
        <f>'Costing Model'!R62</f>
        <v>0</v>
      </c>
    </row>
    <row r="11" spans="1:5" ht="13.5" thickBot="1" x14ac:dyDescent="0.25">
      <c r="A11" s="10" t="s">
        <v>15</v>
      </c>
      <c r="B11" s="42">
        <f>'Costing Model'!S128</f>
        <v>44718666</v>
      </c>
      <c r="C11" s="43">
        <f>'Costing Model'!P128</f>
        <v>797</v>
      </c>
    </row>
    <row r="12" spans="1:5" ht="13.5" thickBot="1" x14ac:dyDescent="0.25">
      <c r="A12" s="10" t="s">
        <v>16</v>
      </c>
      <c r="B12" s="42">
        <f>'Costing Model'!S186</f>
        <v>10116555</v>
      </c>
      <c r="C12" s="43">
        <f>'Costing Model'!P186</f>
        <v>180</v>
      </c>
    </row>
    <row r="13" spans="1:5" ht="13.5" thickBot="1" x14ac:dyDescent="0.25">
      <c r="A13" s="10" t="s">
        <v>7</v>
      </c>
      <c r="B13" s="42">
        <f>'Costing Model'!S244</f>
        <v>11281020</v>
      </c>
      <c r="C13" s="42">
        <f>'Costing Model'!P244</f>
        <v>210</v>
      </c>
    </row>
    <row r="14" spans="1:5" ht="13.5" thickBot="1" x14ac:dyDescent="0.25">
      <c r="A14" s="10"/>
      <c r="B14" s="41"/>
      <c r="C14" s="14"/>
    </row>
    <row r="15" spans="1:5" ht="18.75" thickBot="1" x14ac:dyDescent="0.3">
      <c r="A15" s="13" t="s">
        <v>8</v>
      </c>
      <c r="B15" s="47">
        <f>SUM(B10:B13)</f>
        <v>66116241</v>
      </c>
      <c r="C15" s="47">
        <f>SUM(C10:C13)</f>
        <v>1187</v>
      </c>
    </row>
  </sheetData>
  <mergeCells count="1">
    <mergeCell ref="A3:A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N71"/>
  <sheetViews>
    <sheetView topLeftCell="D13" workbookViewId="0">
      <selection activeCell="K3" sqref="K3:N9"/>
    </sheetView>
  </sheetViews>
  <sheetFormatPr defaultRowHeight="12.75" x14ac:dyDescent="0.2"/>
  <cols>
    <col min="2" max="2" width="16.140625" customWidth="1"/>
    <col min="3" max="3" width="13.5703125" customWidth="1"/>
    <col min="7" max="7" width="3.7109375" customWidth="1"/>
    <col min="11" max="11" width="20.28515625" customWidth="1"/>
    <col min="12" max="12" width="12" customWidth="1"/>
    <col min="13" max="13" width="14.28515625" customWidth="1"/>
    <col min="14" max="14" width="14.7109375" customWidth="1"/>
  </cols>
  <sheetData>
    <row r="1" spans="2:14" x14ac:dyDescent="0.2">
      <c r="C1" t="s">
        <v>72</v>
      </c>
      <c r="D1" t="s">
        <v>69</v>
      </c>
      <c r="E1" t="s">
        <v>7</v>
      </c>
      <c r="F1" t="s">
        <v>4</v>
      </c>
    </row>
    <row r="2" spans="2:14" ht="13.5" thickBot="1" x14ac:dyDescent="0.25"/>
    <row r="3" spans="2:14" ht="33.6" customHeight="1" thickBot="1" x14ac:dyDescent="0.25">
      <c r="B3" s="55" t="s">
        <v>19</v>
      </c>
      <c r="C3" s="16">
        <f>'Costing Model'!Q8</f>
        <v>0</v>
      </c>
      <c r="D3" s="16">
        <f>'Costing Model'!P136</f>
        <v>41</v>
      </c>
      <c r="E3" s="16">
        <f>'Costing Model'!P194</f>
        <v>82</v>
      </c>
      <c r="F3" s="16">
        <f>'Costing Model'!P71</f>
        <v>190</v>
      </c>
      <c r="H3" s="16">
        <f>SUM(C3:F3)</f>
        <v>313</v>
      </c>
      <c r="I3" s="51">
        <f>H3/$H$15</f>
        <v>0.35977011494252875</v>
      </c>
      <c r="K3" s="56" t="s">
        <v>73</v>
      </c>
      <c r="L3" s="57" t="s">
        <v>78</v>
      </c>
      <c r="M3" s="57" t="s">
        <v>76</v>
      </c>
      <c r="N3" s="57" t="s">
        <v>77</v>
      </c>
    </row>
    <row r="4" spans="2:14" x14ac:dyDescent="0.2">
      <c r="C4" s="16">
        <f>'Costing Model'!Q9</f>
        <v>0</v>
      </c>
      <c r="D4" s="16">
        <f>'Costing Model'!P137</f>
        <v>10</v>
      </c>
      <c r="E4" s="16">
        <f>'Costing Model'!P195</f>
        <v>32</v>
      </c>
      <c r="F4" s="16">
        <f>'Costing Model'!P72</f>
        <v>24</v>
      </c>
      <c r="H4" s="16">
        <f t="shared" ref="H4:H61" si="0">SUM(C4:F4)</f>
        <v>66</v>
      </c>
      <c r="I4" s="51">
        <f t="shared" ref="I4:I14" si="1">H4/$H$15</f>
        <v>7.586206896551724E-2</v>
      </c>
      <c r="K4" s="58">
        <v>13</v>
      </c>
      <c r="L4" s="59">
        <f>H15</f>
        <v>870</v>
      </c>
      <c r="M4" s="63">
        <f>I3</f>
        <v>0.35977011494252875</v>
      </c>
      <c r="N4" s="65">
        <f>I14</f>
        <v>0.10459770114942529</v>
      </c>
    </row>
    <row r="5" spans="2:14" x14ac:dyDescent="0.2">
      <c r="C5" s="16">
        <f>'Costing Model'!Q10</f>
        <v>0</v>
      </c>
      <c r="D5" s="16">
        <f>'Costing Model'!P138</f>
        <v>4</v>
      </c>
      <c r="E5" s="16">
        <f>'Costing Model'!P196</f>
        <v>12</v>
      </c>
      <c r="F5" s="16">
        <f>'Costing Model'!P73</f>
        <v>44</v>
      </c>
      <c r="H5" s="16">
        <f t="shared" si="0"/>
        <v>60</v>
      </c>
      <c r="I5" s="51">
        <f t="shared" si="1"/>
        <v>6.8965517241379309E-2</v>
      </c>
      <c r="K5" s="60">
        <v>14</v>
      </c>
      <c r="L5" s="61">
        <f>H30</f>
        <v>259</v>
      </c>
      <c r="M5" s="64">
        <f>I17</f>
        <v>0.38223938223938225</v>
      </c>
      <c r="N5" s="66">
        <f>I29</f>
        <v>1.1583011583011582E-2</v>
      </c>
    </row>
    <row r="6" spans="2:14" x14ac:dyDescent="0.2">
      <c r="C6" s="16">
        <f>'Costing Model'!Q11</f>
        <v>0</v>
      </c>
      <c r="D6" s="16">
        <f>'Costing Model'!P139</f>
        <v>8</v>
      </c>
      <c r="E6" s="16">
        <f>'Costing Model'!P197</f>
        <v>11</v>
      </c>
      <c r="F6" s="16">
        <f>'Costing Model'!P74</f>
        <v>107</v>
      </c>
      <c r="H6" s="16">
        <f t="shared" si="0"/>
        <v>126</v>
      </c>
      <c r="I6" s="51">
        <f t="shared" si="1"/>
        <v>0.14482758620689656</v>
      </c>
      <c r="K6" s="60">
        <v>15</v>
      </c>
      <c r="L6" s="61">
        <f>H44</f>
        <v>21</v>
      </c>
      <c r="M6" s="64">
        <f>I32</f>
        <v>0.33333333333333331</v>
      </c>
      <c r="N6" s="66">
        <f>I40</f>
        <v>0</v>
      </c>
    </row>
    <row r="7" spans="2:14" x14ac:dyDescent="0.2">
      <c r="C7" s="16">
        <f>'Costing Model'!Q12</f>
        <v>0</v>
      </c>
      <c r="D7" s="16">
        <f>'Costing Model'!P140</f>
        <v>4</v>
      </c>
      <c r="E7" s="16">
        <f>'Costing Model'!P198</f>
        <v>5</v>
      </c>
      <c r="F7" s="16">
        <f>'Costing Model'!P75</f>
        <v>25</v>
      </c>
      <c r="H7" s="16">
        <f t="shared" si="0"/>
        <v>34</v>
      </c>
      <c r="I7" s="51">
        <f t="shared" si="1"/>
        <v>3.9080459770114942E-2</v>
      </c>
      <c r="K7" s="60" t="s">
        <v>74</v>
      </c>
      <c r="L7" s="61">
        <f>H51</f>
        <v>33</v>
      </c>
      <c r="M7" s="64">
        <f>I46</f>
        <v>0.51515151515151514</v>
      </c>
      <c r="N7" s="66">
        <f>I50</f>
        <v>0.24242424242424243</v>
      </c>
    </row>
    <row r="8" spans="2:14" x14ac:dyDescent="0.2">
      <c r="C8" s="16">
        <f>'Costing Model'!Q13</f>
        <v>0</v>
      </c>
      <c r="D8" s="16">
        <f>'Costing Model'!P141</f>
        <v>12</v>
      </c>
      <c r="E8" s="16">
        <f>'Costing Model'!P199</f>
        <v>2</v>
      </c>
      <c r="F8" s="16">
        <f>'Costing Model'!P76</f>
        <v>9</v>
      </c>
      <c r="H8" s="16">
        <f t="shared" si="0"/>
        <v>23</v>
      </c>
      <c r="I8" s="51">
        <f t="shared" si="1"/>
        <v>2.6436781609195402E-2</v>
      </c>
      <c r="K8" s="60">
        <v>16</v>
      </c>
      <c r="L8" s="61">
        <f>H62</f>
        <v>4</v>
      </c>
      <c r="M8" s="64">
        <f>I53</f>
        <v>0.25</v>
      </c>
      <c r="N8" s="66">
        <f>I61</f>
        <v>0.5</v>
      </c>
    </row>
    <row r="9" spans="2:14" x14ac:dyDescent="0.2">
      <c r="C9" s="16">
        <f>'Costing Model'!Q14</f>
        <v>0</v>
      </c>
      <c r="D9" s="16">
        <f>'Costing Model'!P142</f>
        <v>4</v>
      </c>
      <c r="E9" s="16">
        <f>'Costing Model'!P200</f>
        <v>2</v>
      </c>
      <c r="F9" s="16">
        <f>'Costing Model'!P77</f>
        <v>8</v>
      </c>
      <c r="H9" s="16">
        <f t="shared" si="0"/>
        <v>14</v>
      </c>
      <c r="I9" s="51">
        <f t="shared" si="1"/>
        <v>1.6091954022988506E-2</v>
      </c>
      <c r="K9" s="50"/>
      <c r="L9" s="62">
        <f>SUM(L4:L8)</f>
        <v>1187</v>
      </c>
      <c r="M9" s="50"/>
      <c r="N9" s="50"/>
    </row>
    <row r="10" spans="2:14" x14ac:dyDescent="0.2">
      <c r="C10" s="16">
        <f>'Costing Model'!Q15</f>
        <v>0</v>
      </c>
      <c r="D10" s="16">
        <f>'Costing Model'!P143</f>
        <v>10</v>
      </c>
      <c r="E10" s="16">
        <f>'Costing Model'!P201</f>
        <v>6</v>
      </c>
      <c r="F10" s="16">
        <f>'Costing Model'!P78</f>
        <v>9</v>
      </c>
      <c r="H10" s="16">
        <f t="shared" si="0"/>
        <v>25</v>
      </c>
      <c r="I10" s="51">
        <f t="shared" si="1"/>
        <v>2.8735632183908046E-2</v>
      </c>
    </row>
    <row r="11" spans="2:14" x14ac:dyDescent="0.2">
      <c r="C11" s="16">
        <f>'Costing Model'!Q16</f>
        <v>0</v>
      </c>
      <c r="D11" s="16">
        <f>'Costing Model'!P144</f>
        <v>15</v>
      </c>
      <c r="E11" s="16">
        <f>'Costing Model'!P202</f>
        <v>2</v>
      </c>
      <c r="F11" s="16">
        <f>'Costing Model'!P79</f>
        <v>27</v>
      </c>
      <c r="H11" s="16">
        <f t="shared" si="0"/>
        <v>44</v>
      </c>
      <c r="I11" s="51">
        <f t="shared" si="1"/>
        <v>5.057471264367816E-2</v>
      </c>
    </row>
    <row r="12" spans="2:14" x14ac:dyDescent="0.2">
      <c r="C12" s="16">
        <f>'Costing Model'!Q17</f>
        <v>0</v>
      </c>
      <c r="D12" s="16">
        <f>'Costing Model'!P145</f>
        <v>21</v>
      </c>
      <c r="E12" s="16">
        <f>'Costing Model'!P203</f>
        <v>6</v>
      </c>
      <c r="F12" s="16">
        <f>'Costing Model'!P80</f>
        <v>18</v>
      </c>
      <c r="H12" s="16">
        <f t="shared" si="0"/>
        <v>45</v>
      </c>
      <c r="I12" s="51">
        <f t="shared" si="1"/>
        <v>5.1724137931034482E-2</v>
      </c>
    </row>
    <row r="13" spans="2:14" x14ac:dyDescent="0.2">
      <c r="C13" s="16">
        <f>'Costing Model'!Q18</f>
        <v>0</v>
      </c>
      <c r="D13" s="16">
        <f>'Costing Model'!P146</f>
        <v>8</v>
      </c>
      <c r="E13" s="16">
        <f>'Costing Model'!P204</f>
        <v>0</v>
      </c>
      <c r="F13" s="16">
        <f>'Costing Model'!P81</f>
        <v>21</v>
      </c>
      <c r="H13" s="16">
        <f t="shared" si="0"/>
        <v>29</v>
      </c>
      <c r="I13" s="51">
        <f t="shared" si="1"/>
        <v>3.3333333333333333E-2</v>
      </c>
    </row>
    <row r="14" spans="2:14" x14ac:dyDescent="0.2">
      <c r="C14" s="16">
        <f>'Costing Model'!Q19</f>
        <v>0</v>
      </c>
      <c r="D14" s="16">
        <f>'Costing Model'!P147</f>
        <v>2</v>
      </c>
      <c r="E14" s="16">
        <f>'Costing Model'!P205</f>
        <v>0</v>
      </c>
      <c r="F14" s="16">
        <f>'Costing Model'!P82</f>
        <v>89</v>
      </c>
      <c r="H14" s="16">
        <f t="shared" si="0"/>
        <v>91</v>
      </c>
      <c r="I14" s="51">
        <f t="shared" si="1"/>
        <v>0.10459770114942529</v>
      </c>
    </row>
    <row r="15" spans="2:14" x14ac:dyDescent="0.2">
      <c r="C15" s="16"/>
      <c r="D15" s="16"/>
      <c r="E15" s="16"/>
      <c r="F15" s="16"/>
      <c r="H15" s="52">
        <f>SUM(H3:H14)</f>
        <v>870</v>
      </c>
      <c r="I15" s="53">
        <f>SUM(I3:I14)</f>
        <v>1</v>
      </c>
    </row>
    <row r="16" spans="2:14" x14ac:dyDescent="0.2">
      <c r="C16" s="16"/>
      <c r="D16" s="16"/>
      <c r="E16" s="16"/>
      <c r="F16" s="16"/>
      <c r="H16" s="16"/>
      <c r="I16" s="53"/>
    </row>
    <row r="17" spans="2:9" x14ac:dyDescent="0.2">
      <c r="B17" s="55" t="s">
        <v>21</v>
      </c>
      <c r="C17" s="16">
        <f>'Costing Model'!Q22</f>
        <v>0</v>
      </c>
      <c r="D17" s="16">
        <f>'Costing Model'!P150</f>
        <v>5</v>
      </c>
      <c r="E17" s="16">
        <f>'Costing Model'!P208</f>
        <v>20</v>
      </c>
      <c r="F17" s="16">
        <f>'Costing Model'!P85</f>
        <v>74</v>
      </c>
      <c r="H17" s="16">
        <f t="shared" si="0"/>
        <v>99</v>
      </c>
      <c r="I17" s="51">
        <f>H17/$H$30</f>
        <v>0.38223938223938225</v>
      </c>
    </row>
    <row r="18" spans="2:9" x14ac:dyDescent="0.2">
      <c r="C18" s="16">
        <f>'Costing Model'!Q23</f>
        <v>0</v>
      </c>
      <c r="D18" s="16">
        <f>'Costing Model'!P151</f>
        <v>5</v>
      </c>
      <c r="E18" s="16">
        <f>'Costing Model'!P209</f>
        <v>5</v>
      </c>
      <c r="F18" s="16">
        <f>'Costing Model'!P86</f>
        <v>12</v>
      </c>
      <c r="H18" s="16">
        <f t="shared" si="0"/>
        <v>22</v>
      </c>
      <c r="I18" s="51">
        <f t="shared" ref="I18:I29" si="2">H18/$H$30</f>
        <v>8.4942084942084939E-2</v>
      </c>
    </row>
    <row r="19" spans="2:9" x14ac:dyDescent="0.2">
      <c r="C19" s="16">
        <f>'Costing Model'!Q24</f>
        <v>0</v>
      </c>
      <c r="D19" s="16">
        <f>'Costing Model'!P152</f>
        <v>0</v>
      </c>
      <c r="E19" s="16">
        <f>'Costing Model'!P210</f>
        <v>6</v>
      </c>
      <c r="F19" s="16">
        <f>'Costing Model'!P87</f>
        <v>19</v>
      </c>
      <c r="H19" s="16">
        <f t="shared" si="0"/>
        <v>25</v>
      </c>
      <c r="I19" s="51">
        <f t="shared" si="2"/>
        <v>9.6525096525096526E-2</v>
      </c>
    </row>
    <row r="20" spans="2:9" x14ac:dyDescent="0.2">
      <c r="C20" s="16">
        <f>'Costing Model'!Q25</f>
        <v>0</v>
      </c>
      <c r="D20" s="16">
        <f>'Costing Model'!P153</f>
        <v>3</v>
      </c>
      <c r="E20" s="16">
        <f>'Costing Model'!P211</f>
        <v>2</v>
      </c>
      <c r="F20" s="16">
        <f>'Costing Model'!P88</f>
        <v>38</v>
      </c>
      <c r="H20" s="16">
        <f t="shared" si="0"/>
        <v>43</v>
      </c>
      <c r="I20" s="51">
        <f t="shared" si="2"/>
        <v>0.16602316602316602</v>
      </c>
    </row>
    <row r="21" spans="2:9" x14ac:dyDescent="0.2">
      <c r="C21" s="16">
        <f>'Costing Model'!Q26</f>
        <v>0</v>
      </c>
      <c r="D21" s="16">
        <f>'Costing Model'!P154</f>
        <v>1</v>
      </c>
      <c r="E21" s="16">
        <f>'Costing Model'!P212</f>
        <v>0</v>
      </c>
      <c r="F21" s="16">
        <f>'Costing Model'!P89</f>
        <v>10</v>
      </c>
      <c r="H21" s="16">
        <f t="shared" si="0"/>
        <v>11</v>
      </c>
      <c r="I21" s="51">
        <f t="shared" si="2"/>
        <v>4.2471042471042469E-2</v>
      </c>
    </row>
    <row r="22" spans="2:9" x14ac:dyDescent="0.2">
      <c r="C22" s="16">
        <f>'Costing Model'!Q27</f>
        <v>0</v>
      </c>
      <c r="D22" s="16">
        <f>'Costing Model'!P155</f>
        <v>0</v>
      </c>
      <c r="E22" s="16">
        <f>'Costing Model'!P213</f>
        <v>1</v>
      </c>
      <c r="F22" s="16">
        <f>'Costing Model'!P90</f>
        <v>2</v>
      </c>
      <c r="H22" s="16">
        <f t="shared" si="0"/>
        <v>3</v>
      </c>
      <c r="I22" s="51">
        <f t="shared" si="2"/>
        <v>1.1583011583011582E-2</v>
      </c>
    </row>
    <row r="23" spans="2:9" x14ac:dyDescent="0.2">
      <c r="C23" s="16">
        <f>'Costing Model'!Q28</f>
        <v>0</v>
      </c>
      <c r="D23" s="16">
        <f>'Costing Model'!P156</f>
        <v>4</v>
      </c>
      <c r="E23" s="16">
        <f>'Costing Model'!P214</f>
        <v>0</v>
      </c>
      <c r="F23" s="16">
        <f>'Costing Model'!P91</f>
        <v>2</v>
      </c>
      <c r="H23" s="16">
        <f t="shared" si="0"/>
        <v>6</v>
      </c>
      <c r="I23" s="51">
        <f t="shared" si="2"/>
        <v>2.3166023166023165E-2</v>
      </c>
    </row>
    <row r="24" spans="2:9" x14ac:dyDescent="0.2">
      <c r="C24" s="16">
        <f>'Costing Model'!Q29</f>
        <v>0</v>
      </c>
      <c r="D24" s="16">
        <f>'Costing Model'!P157</f>
        <v>1</v>
      </c>
      <c r="E24" s="16">
        <f>'Costing Model'!P215</f>
        <v>1</v>
      </c>
      <c r="F24" s="16">
        <f>'Costing Model'!P92</f>
        <v>2</v>
      </c>
      <c r="H24" s="16">
        <f t="shared" si="0"/>
        <v>4</v>
      </c>
      <c r="I24" s="51">
        <f t="shared" si="2"/>
        <v>1.5444015444015444E-2</v>
      </c>
    </row>
    <row r="25" spans="2:9" x14ac:dyDescent="0.2">
      <c r="C25" s="16">
        <f>'Costing Model'!Q30</f>
        <v>0</v>
      </c>
      <c r="D25" s="16">
        <f>'Costing Model'!P158</f>
        <v>3</v>
      </c>
      <c r="E25" s="16">
        <f>'Costing Model'!P216</f>
        <v>4</v>
      </c>
      <c r="F25" s="16">
        <f>'Costing Model'!P93</f>
        <v>1</v>
      </c>
      <c r="H25" s="16">
        <f t="shared" si="0"/>
        <v>8</v>
      </c>
      <c r="I25" s="51">
        <f t="shared" si="2"/>
        <v>3.0888030888030889E-2</v>
      </c>
    </row>
    <row r="26" spans="2:9" x14ac:dyDescent="0.2">
      <c r="C26" s="16">
        <f>'Costing Model'!Q31</f>
        <v>0</v>
      </c>
      <c r="D26" s="16">
        <f>'Costing Model'!P159</f>
        <v>3</v>
      </c>
      <c r="E26" s="16">
        <f>'Costing Model'!P217</f>
        <v>0</v>
      </c>
      <c r="F26" s="16">
        <f>'Costing Model'!P94</f>
        <v>14</v>
      </c>
      <c r="H26" s="16">
        <f t="shared" si="0"/>
        <v>17</v>
      </c>
      <c r="I26" s="51">
        <f t="shared" si="2"/>
        <v>6.5637065637065631E-2</v>
      </c>
    </row>
    <row r="27" spans="2:9" x14ac:dyDescent="0.2">
      <c r="C27" s="16">
        <f>'Costing Model'!Q32</f>
        <v>0</v>
      </c>
      <c r="D27" s="16">
        <f>'Costing Model'!P160</f>
        <v>1</v>
      </c>
      <c r="E27" s="16">
        <f>'Costing Model'!P218</f>
        <v>1</v>
      </c>
      <c r="F27" s="16">
        <f>'Costing Model'!P95</f>
        <v>7</v>
      </c>
      <c r="H27" s="16">
        <f t="shared" si="0"/>
        <v>9</v>
      </c>
      <c r="I27" s="51">
        <f t="shared" si="2"/>
        <v>3.4749034749034749E-2</v>
      </c>
    </row>
    <row r="28" spans="2:9" x14ac:dyDescent="0.2">
      <c r="C28" s="16">
        <f>'Costing Model'!Q33</f>
        <v>0</v>
      </c>
      <c r="D28" s="16">
        <f>'Costing Model'!P161</f>
        <v>2</v>
      </c>
      <c r="E28" s="16">
        <f>'Costing Model'!P219</f>
        <v>0</v>
      </c>
      <c r="F28" s="16">
        <f>'Costing Model'!P96</f>
        <v>7</v>
      </c>
      <c r="H28" s="16">
        <f t="shared" si="0"/>
        <v>9</v>
      </c>
      <c r="I28" s="51">
        <f t="shared" si="2"/>
        <v>3.4749034749034749E-2</v>
      </c>
    </row>
    <row r="29" spans="2:9" x14ac:dyDescent="0.2">
      <c r="C29" s="16">
        <f>'Costing Model'!Q34</f>
        <v>0</v>
      </c>
      <c r="D29" s="16">
        <f>'Costing Model'!P162</f>
        <v>2</v>
      </c>
      <c r="E29" s="16">
        <f>'Costing Model'!P220</f>
        <v>0</v>
      </c>
      <c r="F29" s="16">
        <f>'Costing Model'!P97</f>
        <v>1</v>
      </c>
      <c r="H29" s="16">
        <f t="shared" si="0"/>
        <v>3</v>
      </c>
      <c r="I29" s="51">
        <f t="shared" si="2"/>
        <v>1.1583011583011582E-2</v>
      </c>
    </row>
    <row r="30" spans="2:9" x14ac:dyDescent="0.2">
      <c r="C30" s="16"/>
      <c r="D30" s="16"/>
      <c r="H30" s="52">
        <f>SUM(H17:H29)</f>
        <v>259</v>
      </c>
      <c r="I30" s="53">
        <f>SUM(I17:I29)</f>
        <v>1</v>
      </c>
    </row>
    <row r="31" spans="2:9" x14ac:dyDescent="0.2">
      <c r="C31" s="16"/>
      <c r="D31" s="16"/>
      <c r="H31" s="16"/>
      <c r="I31" s="53"/>
    </row>
    <row r="32" spans="2:9" x14ac:dyDescent="0.2">
      <c r="B32" s="55" t="s">
        <v>23</v>
      </c>
      <c r="C32" s="16">
        <f>'Costing Model'!Q37</f>
        <v>0</v>
      </c>
      <c r="D32" s="16">
        <f>'Costing Model'!P165</f>
        <v>2</v>
      </c>
      <c r="E32" s="16">
        <f>'Costing Model'!P223</f>
        <v>4</v>
      </c>
      <c r="F32" s="16">
        <f>'Costing Model'!P100</f>
        <v>1</v>
      </c>
      <c r="H32" s="16">
        <f t="shared" si="0"/>
        <v>7</v>
      </c>
      <c r="I32" s="51">
        <f>H32/$H$44</f>
        <v>0.33333333333333331</v>
      </c>
    </row>
    <row r="33" spans="2:9" x14ac:dyDescent="0.2">
      <c r="C33" s="16">
        <f>'Costing Model'!Q38</f>
        <v>0</v>
      </c>
      <c r="D33" s="16">
        <f>'Costing Model'!P166</f>
        <v>5</v>
      </c>
      <c r="E33" s="16">
        <f>'Costing Model'!P224</f>
        <v>2</v>
      </c>
      <c r="F33" s="16">
        <f>'Costing Model'!P101</f>
        <v>0</v>
      </c>
      <c r="H33" s="16">
        <f t="shared" si="0"/>
        <v>7</v>
      </c>
      <c r="I33" s="51">
        <f t="shared" ref="I33:I40" si="3">H33/$H$44</f>
        <v>0.33333333333333331</v>
      </c>
    </row>
    <row r="34" spans="2:9" x14ac:dyDescent="0.2">
      <c r="C34" s="16">
        <f>'Costing Model'!Q39</f>
        <v>0</v>
      </c>
      <c r="D34" s="16">
        <f>'Costing Model'!P167</f>
        <v>0</v>
      </c>
      <c r="E34" s="16">
        <f>'Costing Model'!P225</f>
        <v>1</v>
      </c>
      <c r="F34" s="16">
        <f>'Costing Model'!P102</f>
        <v>1</v>
      </c>
      <c r="H34" s="16">
        <f t="shared" si="0"/>
        <v>2</v>
      </c>
      <c r="I34" s="51">
        <f t="shared" si="3"/>
        <v>9.5238095238095233E-2</v>
      </c>
    </row>
    <row r="35" spans="2:9" x14ac:dyDescent="0.2">
      <c r="C35" s="16">
        <f>'Costing Model'!Q40</f>
        <v>0</v>
      </c>
      <c r="D35" s="16">
        <f>'Costing Model'!P168</f>
        <v>0</v>
      </c>
      <c r="E35" s="16">
        <f>'Costing Model'!P226</f>
        <v>0</v>
      </c>
      <c r="F35" s="16">
        <f>'Costing Model'!P103</f>
        <v>0</v>
      </c>
      <c r="H35" s="16">
        <f t="shared" si="0"/>
        <v>0</v>
      </c>
      <c r="I35" s="51">
        <f t="shared" si="3"/>
        <v>0</v>
      </c>
    </row>
    <row r="36" spans="2:9" x14ac:dyDescent="0.2">
      <c r="C36" s="16">
        <f>'Costing Model'!Q41</f>
        <v>0</v>
      </c>
      <c r="D36" s="16">
        <f>'Costing Model'!P169</f>
        <v>0</v>
      </c>
      <c r="E36" s="16">
        <f>'Costing Model'!P227</f>
        <v>0</v>
      </c>
      <c r="F36" s="16">
        <f>'Costing Model'!P104</f>
        <v>0</v>
      </c>
      <c r="H36" s="16">
        <f t="shared" si="0"/>
        <v>0</v>
      </c>
      <c r="I36" s="51">
        <f t="shared" si="3"/>
        <v>0</v>
      </c>
    </row>
    <row r="37" spans="2:9" x14ac:dyDescent="0.2">
      <c r="C37" s="16">
        <f>'Costing Model'!Q42</f>
        <v>0</v>
      </c>
      <c r="D37" s="16">
        <f>'Costing Model'!P170</f>
        <v>2</v>
      </c>
      <c r="E37" s="16">
        <f>'Costing Model'!P228</f>
        <v>0</v>
      </c>
      <c r="F37" s="16">
        <f>'Costing Model'!P105</f>
        <v>0</v>
      </c>
      <c r="H37" s="16">
        <f t="shared" si="0"/>
        <v>2</v>
      </c>
      <c r="I37" s="51">
        <f t="shared" si="3"/>
        <v>9.5238095238095233E-2</v>
      </c>
    </row>
    <row r="38" spans="2:9" x14ac:dyDescent="0.2">
      <c r="C38" s="16">
        <f>'Costing Model'!Q43</f>
        <v>0</v>
      </c>
      <c r="D38" s="16">
        <f>'Costing Model'!P171</f>
        <v>0</v>
      </c>
      <c r="E38" s="16">
        <f>'Costing Model'!P229</f>
        <v>2</v>
      </c>
      <c r="F38" s="16">
        <f>'Costing Model'!P106</f>
        <v>0</v>
      </c>
      <c r="H38" s="16">
        <f t="shared" si="0"/>
        <v>2</v>
      </c>
      <c r="I38" s="51">
        <f t="shared" si="3"/>
        <v>9.5238095238095233E-2</v>
      </c>
    </row>
    <row r="39" spans="2:9" x14ac:dyDescent="0.2">
      <c r="C39" s="16">
        <f>'Costing Model'!Q44</f>
        <v>0</v>
      </c>
      <c r="D39" s="16">
        <f>'Costing Model'!P172</f>
        <v>1</v>
      </c>
      <c r="E39" s="16">
        <f>'Costing Model'!P230</f>
        <v>0</v>
      </c>
      <c r="F39" s="16">
        <f>'Costing Model'!P107</f>
        <v>0</v>
      </c>
      <c r="H39" s="16">
        <f t="shared" si="0"/>
        <v>1</v>
      </c>
      <c r="I39" s="51">
        <f t="shared" si="3"/>
        <v>4.7619047619047616E-2</v>
      </c>
    </row>
    <row r="40" spans="2:9" x14ac:dyDescent="0.2">
      <c r="C40" s="16">
        <f>('Costing Model'!Q45)+(SUM(C41:C43))</f>
        <v>0</v>
      </c>
      <c r="D40" s="16">
        <f>'Costing Model'!P173</f>
        <v>0</v>
      </c>
      <c r="E40" s="16">
        <f>'Costing Model'!P231</f>
        <v>0</v>
      </c>
      <c r="F40" s="16">
        <f>'Costing Model'!P108</f>
        <v>0</v>
      </c>
      <c r="H40" s="16">
        <f t="shared" si="0"/>
        <v>0</v>
      </c>
      <c r="I40" s="51">
        <f t="shared" si="3"/>
        <v>0</v>
      </c>
    </row>
    <row r="41" spans="2:9" x14ac:dyDescent="0.2">
      <c r="B41" t="s">
        <v>71</v>
      </c>
      <c r="C41" s="16">
        <f>'Costing Model'!Q46</f>
        <v>0</v>
      </c>
      <c r="D41" s="16"/>
      <c r="H41" s="16"/>
      <c r="I41" s="53"/>
    </row>
    <row r="42" spans="2:9" x14ac:dyDescent="0.2">
      <c r="B42" t="s">
        <v>71</v>
      </c>
      <c r="C42" s="16">
        <f>'Costing Model'!Q47</f>
        <v>0</v>
      </c>
      <c r="D42" s="16"/>
      <c r="H42" s="16"/>
      <c r="I42" s="53"/>
    </row>
    <row r="43" spans="2:9" x14ac:dyDescent="0.2">
      <c r="B43" t="s">
        <v>71</v>
      </c>
      <c r="C43" s="16">
        <f>'Costing Model'!Q48</f>
        <v>0</v>
      </c>
      <c r="D43" s="16"/>
      <c r="H43" s="16"/>
      <c r="I43" s="53"/>
    </row>
    <row r="44" spans="2:9" x14ac:dyDescent="0.2">
      <c r="C44" s="16"/>
      <c r="D44" s="16"/>
      <c r="H44" s="52">
        <f>SUM(H32:H43)</f>
        <v>21</v>
      </c>
      <c r="I44" s="54">
        <f>SUM(I32:I40)</f>
        <v>1</v>
      </c>
    </row>
    <row r="45" spans="2:9" x14ac:dyDescent="0.2">
      <c r="C45" s="16"/>
      <c r="D45" s="16"/>
      <c r="H45" s="16"/>
      <c r="I45" s="53"/>
    </row>
    <row r="46" spans="2:9" x14ac:dyDescent="0.2">
      <c r="B46" s="55" t="s">
        <v>75</v>
      </c>
      <c r="C46" s="16">
        <f>'Costing Model'!P111</f>
        <v>17</v>
      </c>
      <c r="D46" s="16"/>
      <c r="H46" s="16">
        <f>C46</f>
        <v>17</v>
      </c>
      <c r="I46" s="51">
        <f>H46/$H$51</f>
        <v>0.51515151515151514</v>
      </c>
    </row>
    <row r="47" spans="2:9" x14ac:dyDescent="0.2">
      <c r="C47" s="16">
        <f>'Costing Model'!P112</f>
        <v>1</v>
      </c>
      <c r="D47" s="16"/>
      <c r="H47" s="16">
        <f t="shared" ref="H47:H50" si="4">C47</f>
        <v>1</v>
      </c>
      <c r="I47" s="51">
        <f t="shared" ref="I47:I50" si="5">H47/$H$51</f>
        <v>3.0303030303030304E-2</v>
      </c>
    </row>
    <row r="48" spans="2:9" x14ac:dyDescent="0.2">
      <c r="C48" s="16">
        <f>'Costing Model'!P113</f>
        <v>1</v>
      </c>
      <c r="D48" s="16"/>
      <c r="H48" s="16">
        <f t="shared" si="4"/>
        <v>1</v>
      </c>
      <c r="I48" s="51">
        <f t="shared" si="5"/>
        <v>3.0303030303030304E-2</v>
      </c>
    </row>
    <row r="49" spans="2:9" x14ac:dyDescent="0.2">
      <c r="C49" s="16">
        <f>'Costing Model'!P114</f>
        <v>6</v>
      </c>
      <c r="D49" s="16"/>
      <c r="H49" s="16">
        <f t="shared" si="4"/>
        <v>6</v>
      </c>
      <c r="I49" s="51">
        <f t="shared" si="5"/>
        <v>0.18181818181818182</v>
      </c>
    </row>
    <row r="50" spans="2:9" x14ac:dyDescent="0.2">
      <c r="C50" s="16">
        <f>'Costing Model'!P115</f>
        <v>8</v>
      </c>
      <c r="D50" s="16"/>
      <c r="H50" s="16">
        <f t="shared" si="4"/>
        <v>8</v>
      </c>
      <c r="I50" s="51">
        <f t="shared" si="5"/>
        <v>0.24242424242424243</v>
      </c>
    </row>
    <row r="51" spans="2:9" x14ac:dyDescent="0.2">
      <c r="C51" s="16"/>
      <c r="D51" s="16"/>
      <c r="H51" s="52">
        <f>SUM(H46:H50)</f>
        <v>33</v>
      </c>
      <c r="I51" s="53">
        <f>SUM(I46:I50)</f>
        <v>1</v>
      </c>
    </row>
    <row r="52" spans="2:9" x14ac:dyDescent="0.2">
      <c r="C52" s="16"/>
      <c r="D52" s="16"/>
      <c r="H52" s="16"/>
      <c r="I52" s="53"/>
    </row>
    <row r="53" spans="2:9" x14ac:dyDescent="0.2">
      <c r="B53" s="55" t="s">
        <v>21</v>
      </c>
      <c r="C53" s="16">
        <f>'Costing Model'!Q52</f>
        <v>0</v>
      </c>
      <c r="D53" s="16">
        <f>'Costing Model'!P176</f>
        <v>0</v>
      </c>
      <c r="E53" s="16">
        <f>'Costing Model'!P234</f>
        <v>0</v>
      </c>
      <c r="F53" s="16">
        <f>'Costing Model'!P118</f>
        <v>1</v>
      </c>
      <c r="H53" s="16">
        <f t="shared" si="0"/>
        <v>1</v>
      </c>
      <c r="I53" s="51">
        <f>H53/$H$62</f>
        <v>0.25</v>
      </c>
    </row>
    <row r="54" spans="2:9" x14ac:dyDescent="0.2">
      <c r="C54" s="16">
        <f>'Costing Model'!Q53</f>
        <v>0</v>
      </c>
      <c r="D54" s="16">
        <f>'Costing Model'!P177</f>
        <v>0</v>
      </c>
      <c r="E54" s="16">
        <f>'Costing Model'!P235</f>
        <v>0</v>
      </c>
      <c r="F54" s="16">
        <f>'Costing Model'!P119</f>
        <v>0</v>
      </c>
      <c r="H54" s="16">
        <f t="shared" si="0"/>
        <v>0</v>
      </c>
      <c r="I54" s="51">
        <f t="shared" ref="I54:I61" si="6">H54/$H$62</f>
        <v>0</v>
      </c>
    </row>
    <row r="55" spans="2:9" x14ac:dyDescent="0.2">
      <c r="C55" s="16">
        <f>'Costing Model'!Q54</f>
        <v>0</v>
      </c>
      <c r="D55" s="16">
        <f>'Costing Model'!P178</f>
        <v>0</v>
      </c>
      <c r="E55" s="16">
        <f>'Costing Model'!P236</f>
        <v>1</v>
      </c>
      <c r="F55" s="16">
        <f>'Costing Model'!P120</f>
        <v>0</v>
      </c>
      <c r="H55" s="16">
        <f t="shared" si="0"/>
        <v>1</v>
      </c>
      <c r="I55" s="51">
        <f t="shared" si="6"/>
        <v>0.25</v>
      </c>
    </row>
    <row r="56" spans="2:9" x14ac:dyDescent="0.2">
      <c r="C56" s="16">
        <f>'Costing Model'!Q55</f>
        <v>0</v>
      </c>
      <c r="D56" s="16">
        <f>'Costing Model'!P179</f>
        <v>0</v>
      </c>
      <c r="E56" s="16">
        <f>'Costing Model'!P237</f>
        <v>0</v>
      </c>
      <c r="F56" s="16">
        <f>'Costing Model'!P121</f>
        <v>0</v>
      </c>
      <c r="H56" s="16">
        <f t="shared" si="0"/>
        <v>0</v>
      </c>
      <c r="I56" s="51">
        <f t="shared" si="6"/>
        <v>0</v>
      </c>
    </row>
    <row r="57" spans="2:9" x14ac:dyDescent="0.2">
      <c r="C57" s="16">
        <f>'Costing Model'!Q56</f>
        <v>0</v>
      </c>
      <c r="D57" s="16">
        <f>'Costing Model'!P180</f>
        <v>0</v>
      </c>
      <c r="E57" s="16">
        <f>'Costing Model'!P238</f>
        <v>0</v>
      </c>
      <c r="F57" s="16">
        <f>'Costing Model'!P122</f>
        <v>0</v>
      </c>
      <c r="H57" s="16">
        <f t="shared" si="0"/>
        <v>0</v>
      </c>
      <c r="I57" s="51">
        <f t="shared" si="6"/>
        <v>0</v>
      </c>
    </row>
    <row r="58" spans="2:9" x14ac:dyDescent="0.2">
      <c r="C58" s="16">
        <f>'Costing Model'!Q57</f>
        <v>0</v>
      </c>
      <c r="D58" s="16">
        <f>'Costing Model'!P181</f>
        <v>0</v>
      </c>
      <c r="E58" s="16">
        <f>'Costing Model'!P239</f>
        <v>0</v>
      </c>
      <c r="F58" s="16">
        <f>'Costing Model'!P123</f>
        <v>0</v>
      </c>
      <c r="H58" s="16">
        <f t="shared" si="0"/>
        <v>0</v>
      </c>
      <c r="I58" s="51">
        <f t="shared" si="6"/>
        <v>0</v>
      </c>
    </row>
    <row r="59" spans="2:9" x14ac:dyDescent="0.2">
      <c r="C59" s="16">
        <f>'Costing Model'!Q58</f>
        <v>0</v>
      </c>
      <c r="D59" s="16">
        <f>'Costing Model'!P182</f>
        <v>0</v>
      </c>
      <c r="E59" s="16">
        <f>'Costing Model'!P240</f>
        <v>0</v>
      </c>
      <c r="F59" s="16">
        <f>'Costing Model'!P124</f>
        <v>0</v>
      </c>
      <c r="H59" s="16">
        <f t="shared" si="0"/>
        <v>0</v>
      </c>
      <c r="I59" s="51">
        <f t="shared" si="6"/>
        <v>0</v>
      </c>
    </row>
    <row r="60" spans="2:9" x14ac:dyDescent="0.2">
      <c r="C60" s="16">
        <f>'Costing Model'!Q59</f>
        <v>0</v>
      </c>
      <c r="D60" s="16">
        <f>'Costing Model'!P183</f>
        <v>0</v>
      </c>
      <c r="E60" s="16">
        <f>'Costing Model'!P241</f>
        <v>0</v>
      </c>
      <c r="F60" s="16">
        <f>'Costing Model'!P125</f>
        <v>0</v>
      </c>
      <c r="H60" s="16">
        <f t="shared" si="0"/>
        <v>0</v>
      </c>
      <c r="I60" s="51">
        <f t="shared" si="6"/>
        <v>0</v>
      </c>
    </row>
    <row r="61" spans="2:9" x14ac:dyDescent="0.2">
      <c r="C61" s="16">
        <f>'Costing Model'!Q60</f>
        <v>0</v>
      </c>
      <c r="D61" s="16">
        <f>'Costing Model'!P184</f>
        <v>1</v>
      </c>
      <c r="E61" s="16">
        <f>'Costing Model'!P242</f>
        <v>0</v>
      </c>
      <c r="F61" s="16">
        <f>'Costing Model'!P126</f>
        <v>1</v>
      </c>
      <c r="H61" s="16">
        <f t="shared" si="0"/>
        <v>2</v>
      </c>
      <c r="I61" s="51">
        <f t="shared" si="6"/>
        <v>0.5</v>
      </c>
    </row>
    <row r="62" spans="2:9" x14ac:dyDescent="0.2">
      <c r="C62" s="16"/>
      <c r="D62" s="16"/>
      <c r="H62" s="52">
        <f>SUM(H53:H61)</f>
        <v>4</v>
      </c>
      <c r="I62" s="53">
        <f>SUM(I53:I61)</f>
        <v>1</v>
      </c>
    </row>
    <row r="63" spans="2:9" x14ac:dyDescent="0.2">
      <c r="C63" s="16"/>
      <c r="D63" s="16"/>
    </row>
    <row r="64" spans="2:9" x14ac:dyDescent="0.2">
      <c r="C64" s="16"/>
      <c r="D64" s="16"/>
    </row>
    <row r="65" spans="3:3" x14ac:dyDescent="0.2">
      <c r="C65" s="16"/>
    </row>
    <row r="66" spans="3:3" x14ac:dyDescent="0.2">
      <c r="C66" s="16"/>
    </row>
    <row r="67" spans="3:3" x14ac:dyDescent="0.2">
      <c r="C67" s="16"/>
    </row>
    <row r="68" spans="3:3" x14ac:dyDescent="0.2">
      <c r="C68" s="16"/>
    </row>
    <row r="69" spans="3:3" x14ac:dyDescent="0.2">
      <c r="C69" s="16"/>
    </row>
    <row r="70" spans="3:3" x14ac:dyDescent="0.2">
      <c r="C70" s="16"/>
    </row>
    <row r="71" spans="3:3" x14ac:dyDescent="0.2">
      <c r="C71" s="1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DED07-3C59-4868-ACC0-09D679F35C93}">
  <dimension ref="A1:M37"/>
  <sheetViews>
    <sheetView workbookViewId="0">
      <selection activeCell="L4" sqref="L4:L6"/>
    </sheetView>
  </sheetViews>
  <sheetFormatPr defaultRowHeight="12.75" x14ac:dyDescent="0.2"/>
  <cols>
    <col min="1" max="1" width="14.28515625" style="97" customWidth="1"/>
    <col min="2" max="2" width="12.7109375" style="97" customWidth="1"/>
    <col min="3" max="3" width="14.85546875" style="97" customWidth="1"/>
    <col min="4" max="4" width="12.5703125" style="87" customWidth="1"/>
    <col min="5" max="5" width="8" style="87" customWidth="1"/>
    <col min="6" max="6" width="12.28515625" style="87" customWidth="1"/>
    <col min="7" max="7" width="11.5703125" style="97" customWidth="1"/>
    <col min="8" max="8" width="12.28515625" customWidth="1"/>
    <col min="9" max="9" width="13.5703125" customWidth="1"/>
    <col min="10" max="10" width="12.7109375" customWidth="1"/>
  </cols>
  <sheetData>
    <row r="1" spans="1:10" ht="13.5" thickBot="1" x14ac:dyDescent="0.25">
      <c r="B1" s="262" t="s">
        <v>94</v>
      </c>
      <c r="C1" s="263"/>
      <c r="D1" s="263"/>
      <c r="E1" s="263"/>
      <c r="F1" s="263"/>
    </row>
    <row r="2" spans="1:10" ht="13.5" thickBot="1" x14ac:dyDescent="0.25">
      <c r="B2" s="95"/>
      <c r="C2" s="98"/>
    </row>
    <row r="3" spans="1:10" x14ac:dyDescent="0.2">
      <c r="A3" s="99"/>
      <c r="B3" s="127" t="s">
        <v>86</v>
      </c>
      <c r="C3" s="128" t="s">
        <v>19</v>
      </c>
      <c r="D3" s="129" t="s">
        <v>87</v>
      </c>
      <c r="E3" s="116"/>
      <c r="F3" s="127" t="s">
        <v>19</v>
      </c>
      <c r="G3" s="128" t="s">
        <v>21</v>
      </c>
      <c r="H3" s="129" t="s">
        <v>87</v>
      </c>
    </row>
    <row r="4" spans="1:10" ht="21" customHeight="1" x14ac:dyDescent="0.2">
      <c r="A4" s="100" t="s">
        <v>81</v>
      </c>
      <c r="B4" s="107">
        <v>1182534</v>
      </c>
      <c r="C4" s="108">
        <v>1216824</v>
      </c>
      <c r="D4" s="109">
        <f>C4-B4</f>
        <v>34290</v>
      </c>
      <c r="E4" s="116"/>
      <c r="F4" s="107">
        <v>1433355</v>
      </c>
      <c r="G4" s="108">
        <v>1436022</v>
      </c>
      <c r="H4" s="109">
        <f>G4-F4</f>
        <v>2667</v>
      </c>
      <c r="I4" s="87"/>
      <c r="J4" s="119"/>
    </row>
    <row r="5" spans="1:10" ht="21" customHeight="1" x14ac:dyDescent="0.2">
      <c r="A5" s="100" t="s">
        <v>82</v>
      </c>
      <c r="B5" s="107">
        <v>5173.5862499999994</v>
      </c>
      <c r="C5" s="108">
        <v>5323.6049999999996</v>
      </c>
      <c r="D5" s="109">
        <f t="shared" ref="D5:D8" si="0">C5-B5</f>
        <v>150.01875000000018</v>
      </c>
      <c r="E5" s="116"/>
      <c r="F5" s="107">
        <v>6270.9281249999985</v>
      </c>
      <c r="G5" s="108">
        <v>6282.5962499999996</v>
      </c>
      <c r="H5" s="109">
        <f t="shared" ref="H5:H8" si="1">G5-F5</f>
        <v>11.668125000001055</v>
      </c>
      <c r="I5" s="87"/>
      <c r="J5" s="119"/>
    </row>
    <row r="6" spans="1:10" ht="21" customHeight="1" x14ac:dyDescent="0.2">
      <c r="A6" s="100" t="s">
        <v>85</v>
      </c>
      <c r="B6" s="107">
        <v>89576.950833333336</v>
      </c>
      <c r="C6" s="108">
        <v>86259.301666666666</v>
      </c>
      <c r="D6" s="109">
        <f t="shared" si="0"/>
        <v>-3317.6491666666698</v>
      </c>
      <c r="E6" s="116"/>
      <c r="F6" s="107">
        <v>101608.94291666667</v>
      </c>
      <c r="G6" s="108">
        <v>101798.00416666667</v>
      </c>
      <c r="H6" s="109">
        <f t="shared" si="1"/>
        <v>189.06124999999884</v>
      </c>
    </row>
    <row r="7" spans="1:10" ht="21" customHeight="1" x14ac:dyDescent="0.2">
      <c r="A7" s="100" t="s">
        <v>84</v>
      </c>
      <c r="B7" s="110">
        <v>24789.871145833338</v>
      </c>
      <c r="C7" s="111">
        <v>25793.325133333332</v>
      </c>
      <c r="D7" s="112">
        <f t="shared" si="0"/>
        <v>1003.4539874999937</v>
      </c>
      <c r="E7" s="105"/>
      <c r="F7" s="110">
        <v>32129.833877083332</v>
      </c>
      <c r="G7" s="111">
        <v>32207.880537499997</v>
      </c>
      <c r="H7" s="112">
        <f t="shared" si="1"/>
        <v>78.046660416664963</v>
      </c>
    </row>
    <row r="8" spans="1:10" ht="21" customHeight="1" thickBot="1" x14ac:dyDescent="0.25">
      <c r="A8" s="101" t="s">
        <v>83</v>
      </c>
      <c r="B8" s="113">
        <v>59613.493437500001</v>
      </c>
      <c r="C8" s="114">
        <v>55142.371533333338</v>
      </c>
      <c r="D8" s="96">
        <f t="shared" si="0"/>
        <v>-4471.1219041666627</v>
      </c>
      <c r="E8" s="116"/>
      <c r="F8" s="113">
        <v>63208.180914583339</v>
      </c>
      <c r="G8" s="114">
        <v>63307.52737916667</v>
      </c>
      <c r="H8" s="96">
        <f t="shared" si="1"/>
        <v>99.346464583330089</v>
      </c>
    </row>
    <row r="9" spans="1:10" ht="13.5" hidden="1" thickBot="1" x14ac:dyDescent="0.25">
      <c r="B9" s="104">
        <v>1182534</v>
      </c>
      <c r="C9" s="104">
        <v>1208688</v>
      </c>
      <c r="D9" s="105">
        <f>C9-B9</f>
        <v>26154</v>
      </c>
      <c r="G9" s="87"/>
      <c r="H9" s="97"/>
    </row>
    <row r="10" spans="1:10" ht="13.5" hidden="1" thickBot="1" x14ac:dyDescent="0.25">
      <c r="B10" s="104">
        <v>5173.5862499999994</v>
      </c>
      <c r="C10" s="104">
        <v>5288.01</v>
      </c>
      <c r="D10" s="105">
        <f t="shared" ref="D10:D13" si="2">C10-B10</f>
        <v>114.42375000000084</v>
      </c>
      <c r="G10" s="87"/>
      <c r="H10" s="97"/>
    </row>
    <row r="11" spans="1:10" ht="13.5" hidden="1" thickBot="1" x14ac:dyDescent="0.25">
      <c r="B11" s="104">
        <v>89576.950833333336</v>
      </c>
      <c r="C11" s="104">
        <v>91558.115833333344</v>
      </c>
      <c r="D11" s="105">
        <f t="shared" si="2"/>
        <v>1981.1650000000081</v>
      </c>
      <c r="G11" s="87"/>
      <c r="H11" s="97"/>
    </row>
    <row r="12" spans="1:10" ht="13.5" hidden="1" thickBot="1" x14ac:dyDescent="0.25">
      <c r="B12" s="104">
        <v>24789.871145833338</v>
      </c>
      <c r="C12" s="104">
        <v>25555.235058333343</v>
      </c>
      <c r="D12" s="105">
        <f t="shared" si="2"/>
        <v>765.36391250000452</v>
      </c>
      <c r="G12" s="87"/>
      <c r="H12" s="97"/>
    </row>
    <row r="13" spans="1:10" ht="13.5" hidden="1" thickBot="1" x14ac:dyDescent="0.25">
      <c r="B13" s="104">
        <v>59613.493437500001</v>
      </c>
      <c r="C13" s="104">
        <v>60714.870775000003</v>
      </c>
      <c r="D13" s="105">
        <f t="shared" si="2"/>
        <v>1101.3773375000019</v>
      </c>
      <c r="G13" s="87"/>
      <c r="H13" s="97"/>
    </row>
    <row r="14" spans="1:10" ht="13.5" hidden="1" thickBot="1" x14ac:dyDescent="0.25">
      <c r="G14" s="87"/>
      <c r="H14" s="97"/>
    </row>
    <row r="15" spans="1:10" ht="29.25" customHeight="1" thickBot="1" x14ac:dyDescent="0.25">
      <c r="A15" s="98"/>
      <c r="B15" s="130" t="s">
        <v>21</v>
      </c>
      <c r="C15" s="131" t="s">
        <v>23</v>
      </c>
      <c r="D15" s="132" t="s">
        <v>87</v>
      </c>
      <c r="E15" s="97"/>
      <c r="F15" s="130" t="s">
        <v>23</v>
      </c>
      <c r="G15" s="131" t="s">
        <v>25</v>
      </c>
      <c r="H15" s="132" t="s">
        <v>87</v>
      </c>
    </row>
    <row r="16" spans="1:10" ht="29.25" customHeight="1" x14ac:dyDescent="0.2">
      <c r="A16" s="99" t="s">
        <v>81</v>
      </c>
      <c r="B16" s="106">
        <v>1716933</v>
      </c>
      <c r="C16" s="117">
        <v>1741770</v>
      </c>
      <c r="D16" s="118">
        <f>C16-B16</f>
        <v>24837</v>
      </c>
      <c r="E16" s="116"/>
      <c r="F16" s="106">
        <v>1962090</v>
      </c>
      <c r="G16" s="117">
        <v>2259984</v>
      </c>
      <c r="H16" s="118">
        <f>G16-F16</f>
        <v>297894</v>
      </c>
      <c r="J16" s="119"/>
    </row>
    <row r="17" spans="1:13" ht="29.25" customHeight="1" x14ac:dyDescent="0.2">
      <c r="A17" s="100" t="s">
        <v>82</v>
      </c>
      <c r="B17" s="107">
        <v>7511.5818749999989</v>
      </c>
      <c r="C17" s="108">
        <v>7620.2437499999996</v>
      </c>
      <c r="D17" s="109">
        <f t="shared" ref="D17:D20" si="3">C17-B17</f>
        <v>108.66187500000069</v>
      </c>
      <c r="E17" s="116"/>
      <c r="F17" s="107">
        <v>8584.1437499999993</v>
      </c>
      <c r="G17" s="108">
        <v>9887.4299999999985</v>
      </c>
      <c r="H17" s="109">
        <f t="shared" ref="H17:H20" si="4">G17-F17</f>
        <v>1303.2862499999992</v>
      </c>
      <c r="J17" s="119"/>
    </row>
    <row r="18" spans="1:13" ht="29.25" customHeight="1" x14ac:dyDescent="0.2">
      <c r="A18" s="100" t="s">
        <v>85</v>
      </c>
      <c r="B18" s="107">
        <v>121711.47291666668</v>
      </c>
      <c r="C18" s="108">
        <v>123472.14</v>
      </c>
      <c r="D18" s="109">
        <f t="shared" si="3"/>
        <v>1760.6670833333192</v>
      </c>
      <c r="E18" s="116"/>
      <c r="F18" s="107">
        <v>139090.38</v>
      </c>
      <c r="G18" s="108">
        <v>160207.755</v>
      </c>
      <c r="H18" s="109">
        <f t="shared" si="4"/>
        <v>21117.375</v>
      </c>
    </row>
    <row r="19" spans="1:13" ht="29.25" customHeight="1" x14ac:dyDescent="0.2">
      <c r="A19" s="100" t="s">
        <v>84</v>
      </c>
      <c r="B19" s="110">
        <v>40428.389847916675</v>
      </c>
      <c r="C19" s="111">
        <v>41155.21350416667</v>
      </c>
      <c r="D19" s="112">
        <f t="shared" si="3"/>
        <v>726.82365624999511</v>
      </c>
      <c r="E19" s="105"/>
      <c r="F19" s="110">
        <v>48204.378187500006</v>
      </c>
      <c r="G19" s="111">
        <v>57772.361249999994</v>
      </c>
      <c r="H19" s="112">
        <f t="shared" si="4"/>
        <v>9567.9830624999886</v>
      </c>
    </row>
    <row r="20" spans="1:13" ht="29.25" customHeight="1" thickBot="1" x14ac:dyDescent="0.25">
      <c r="A20" s="101" t="s">
        <v>83</v>
      </c>
      <c r="B20" s="113">
        <v>73771.501193750009</v>
      </c>
      <c r="C20" s="114">
        <v>74696.682745833328</v>
      </c>
      <c r="D20" s="96">
        <f t="shared" si="3"/>
        <v>925.18155208331882</v>
      </c>
      <c r="E20" s="116"/>
      <c r="F20" s="113">
        <v>82301.858062500003</v>
      </c>
      <c r="G20" s="114">
        <v>92547.96375000001</v>
      </c>
      <c r="H20" s="96">
        <f t="shared" si="4"/>
        <v>10246.105687500007</v>
      </c>
    </row>
    <row r="23" spans="1:13" ht="27" customHeight="1" x14ac:dyDescent="0.2"/>
    <row r="24" spans="1:13" ht="27" hidden="1" customHeight="1" x14ac:dyDescent="0.2">
      <c r="A24" s="99"/>
      <c r="B24" s="94" t="s">
        <v>91</v>
      </c>
      <c r="C24" s="94" t="s">
        <v>86</v>
      </c>
      <c r="D24" s="93" t="s">
        <v>87</v>
      </c>
      <c r="K24" s="97"/>
      <c r="M24" s="50"/>
    </row>
    <row r="25" spans="1:13" ht="27" hidden="1" customHeight="1" x14ac:dyDescent="0.2">
      <c r="A25" s="100" t="s">
        <v>81</v>
      </c>
      <c r="B25" s="108">
        <v>1000908</v>
      </c>
      <c r="C25" s="108">
        <v>1003890</v>
      </c>
      <c r="D25" s="109">
        <f>C25-B25</f>
        <v>2982</v>
      </c>
      <c r="J25" s="87"/>
      <c r="K25" s="5"/>
    </row>
    <row r="26" spans="1:13" ht="27" hidden="1" customHeight="1" x14ac:dyDescent="0.2">
      <c r="A26" s="100" t="s">
        <v>82</v>
      </c>
      <c r="B26" s="108">
        <v>4378.9724999999999</v>
      </c>
      <c r="C26" s="108">
        <v>4392.0187500000002</v>
      </c>
      <c r="D26" s="109">
        <f t="shared" ref="D26:D28" si="5">C26-B26</f>
        <v>13.046250000000327</v>
      </c>
      <c r="J26" s="87"/>
      <c r="K26" s="5"/>
    </row>
    <row r="27" spans="1:13" ht="27" hidden="1" customHeight="1" x14ac:dyDescent="0.2">
      <c r="A27" s="100" t="s">
        <v>85</v>
      </c>
      <c r="B27" s="108">
        <v>68871.855833333335</v>
      </c>
      <c r="C27" s="108">
        <v>69083.246666666673</v>
      </c>
      <c r="D27" s="109">
        <f t="shared" si="5"/>
        <v>211.39083333333838</v>
      </c>
      <c r="K27" s="119"/>
    </row>
    <row r="28" spans="1:13" ht="27" hidden="1" customHeight="1" x14ac:dyDescent="0.2">
      <c r="A28" s="100" t="s">
        <v>84</v>
      </c>
      <c r="B28" s="111">
        <v>19474.813083333327</v>
      </c>
      <c r="C28" s="111">
        <v>19562.07765416666</v>
      </c>
      <c r="D28" s="112">
        <f t="shared" si="5"/>
        <v>87.264570833332982</v>
      </c>
      <c r="K28" s="119"/>
    </row>
    <row r="29" spans="1:13" ht="27" hidden="1" customHeight="1" x14ac:dyDescent="0.2">
      <c r="A29" s="101" t="s">
        <v>83</v>
      </c>
      <c r="B29" s="114">
        <v>40161.470250000013</v>
      </c>
      <c r="C29" s="114">
        <v>40272.550262500015</v>
      </c>
      <c r="D29" s="96">
        <v>40272.550262500015</v>
      </c>
      <c r="K29" s="119"/>
    </row>
    <row r="30" spans="1:13" hidden="1" x14ac:dyDescent="0.2"/>
    <row r="31" spans="1:13" hidden="1" x14ac:dyDescent="0.2"/>
    <row r="32" spans="1:13" ht="27" hidden="1" customHeight="1" x14ac:dyDescent="0.2">
      <c r="A32" s="99"/>
      <c r="B32" s="99" t="s">
        <v>93</v>
      </c>
      <c r="C32" s="102" t="s">
        <v>92</v>
      </c>
      <c r="D32" s="103" t="s">
        <v>87</v>
      </c>
      <c r="E32"/>
      <c r="F32" s="99"/>
      <c r="G32" s="99" t="s">
        <v>92</v>
      </c>
      <c r="H32" s="102" t="s">
        <v>91</v>
      </c>
      <c r="I32" s="103" t="s">
        <v>87</v>
      </c>
    </row>
    <row r="33" spans="1:9" ht="27" hidden="1" customHeight="1" x14ac:dyDescent="0.2">
      <c r="A33" s="100" t="s">
        <v>81</v>
      </c>
      <c r="B33" s="107">
        <v>749783.76</v>
      </c>
      <c r="C33" s="107">
        <v>773418.28</v>
      </c>
      <c r="D33" s="115">
        <f>C33-B33</f>
        <v>23634.520000000019</v>
      </c>
      <c r="F33" s="100" t="s">
        <v>81</v>
      </c>
      <c r="G33" s="107">
        <v>892617.36</v>
      </c>
      <c r="H33" s="107">
        <v>849702</v>
      </c>
      <c r="I33" s="115">
        <f>H33-G33</f>
        <v>-42915.359999999986</v>
      </c>
    </row>
    <row r="34" spans="1:9" ht="27" hidden="1" customHeight="1" x14ac:dyDescent="0.2">
      <c r="A34" s="100" t="s">
        <v>82</v>
      </c>
      <c r="B34" s="107">
        <v>3280.30395</v>
      </c>
      <c r="C34" s="107">
        <v>3383.7049749999996</v>
      </c>
      <c r="D34" s="109">
        <f t="shared" ref="D34:D37" si="6">C34-B34</f>
        <v>103.40102499999966</v>
      </c>
      <c r="F34" s="100" t="s">
        <v>82</v>
      </c>
      <c r="G34" s="107">
        <v>3905.2009499999995</v>
      </c>
      <c r="H34" s="107">
        <v>3717.4462499999991</v>
      </c>
      <c r="I34" s="109">
        <f t="shared" ref="I34:I37" si="7">H34-G34</f>
        <v>-187.75470000000041</v>
      </c>
    </row>
    <row r="35" spans="1:9" ht="27" hidden="1" customHeight="1" x14ac:dyDescent="0.2">
      <c r="A35" s="100" t="s">
        <v>85</v>
      </c>
      <c r="B35" s="107">
        <v>51069.937499999993</v>
      </c>
      <c r="C35" s="107">
        <v>52745.362500000003</v>
      </c>
      <c r="D35" s="109">
        <f t="shared" si="6"/>
        <v>1675.4250000000102</v>
      </c>
      <c r="E35"/>
      <c r="F35" s="100" t="s">
        <v>85</v>
      </c>
      <c r="G35" s="107">
        <v>61195.252500000002</v>
      </c>
      <c r="H35" s="107">
        <v>58153.030833333331</v>
      </c>
      <c r="I35" s="109">
        <f t="shared" si="7"/>
        <v>-3042.2216666666718</v>
      </c>
    </row>
    <row r="36" spans="1:9" ht="27" hidden="1" customHeight="1" x14ac:dyDescent="0.2">
      <c r="A36" s="100" t="s">
        <v>84</v>
      </c>
      <c r="B36" s="110">
        <v>12236.168259499997</v>
      </c>
      <c r="C36" s="110">
        <v>12894.064709750004</v>
      </c>
      <c r="D36" s="112">
        <f t="shared" si="6"/>
        <v>657.89645025000755</v>
      </c>
      <c r="E36"/>
      <c r="F36" s="100" t="s">
        <v>84</v>
      </c>
      <c r="G36" s="110">
        <v>16305.82292716667</v>
      </c>
      <c r="H36" s="110">
        <v>15049.9586375</v>
      </c>
      <c r="I36" s="112">
        <f t="shared" si="7"/>
        <v>-1255.8642896666697</v>
      </c>
    </row>
    <row r="37" spans="1:9" ht="27" hidden="1" customHeight="1" x14ac:dyDescent="0.2">
      <c r="A37" s="101" t="s">
        <v>83</v>
      </c>
      <c r="B37" s="113">
        <v>30696.865290499998</v>
      </c>
      <c r="C37" s="113">
        <v>31610.99281525</v>
      </c>
      <c r="D37" s="96">
        <f t="shared" si="6"/>
        <v>914.12752475000161</v>
      </c>
      <c r="E37"/>
      <c r="F37" s="101" t="s">
        <v>83</v>
      </c>
      <c r="G37" s="113">
        <v>36127.628622833334</v>
      </c>
      <c r="H37" s="113">
        <v>34529.025945833331</v>
      </c>
      <c r="I37" s="96">
        <f t="shared" si="7"/>
        <v>-1598.6026770000026</v>
      </c>
    </row>
  </sheetData>
  <mergeCells count="1">
    <mergeCell ref="B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U484"/>
  <sheetViews>
    <sheetView zoomScale="172" zoomScaleNormal="172" workbookViewId="0">
      <selection activeCell="A7" sqref="A7"/>
    </sheetView>
  </sheetViews>
  <sheetFormatPr defaultRowHeight="12.75" x14ac:dyDescent="0.2"/>
  <cols>
    <col min="1" max="1" width="13.28515625" customWidth="1"/>
    <col min="2" max="2" width="9.7109375" customWidth="1"/>
    <col min="3" max="3" width="7.7109375" style="119" customWidth="1"/>
    <col min="4" max="4" width="11.85546875" style="87" customWidth="1"/>
    <col min="5" max="6" width="15.140625" customWidth="1"/>
    <col min="7" max="7" width="15.28515625" customWidth="1"/>
    <col min="8" max="8" width="15.28515625" hidden="1" customWidth="1"/>
    <col min="9" max="9" width="14.28515625" customWidth="1"/>
    <col min="10" max="10" width="14.5703125" customWidth="1"/>
    <col min="11" max="11" width="14.5703125" hidden="1" customWidth="1"/>
    <col min="12" max="12" width="13.85546875" customWidth="1"/>
    <col min="13" max="13" width="16" customWidth="1"/>
    <col min="14" max="14" width="16" hidden="1" customWidth="1"/>
    <col min="15" max="15" width="16" customWidth="1"/>
    <col min="16" max="16" width="9.5703125" customWidth="1"/>
    <col min="17" max="17" width="9.7109375" customWidth="1"/>
    <col min="18" max="18" width="10.5703125" customWidth="1"/>
    <col min="19" max="19" width="20.85546875" customWidth="1"/>
    <col min="20" max="20" width="6.7109375" style="133" customWidth="1"/>
    <col min="21" max="21" width="6.42578125" style="119" customWidth="1"/>
  </cols>
  <sheetData>
    <row r="1" spans="1:21" ht="15.75" thickBot="1" x14ac:dyDescent="0.25">
      <c r="A1" s="37"/>
      <c r="B1" s="37"/>
      <c r="C1" s="120"/>
      <c r="D1" s="85"/>
      <c r="F1" s="2"/>
      <c r="G1" s="2"/>
      <c r="H1" s="2"/>
      <c r="I1" s="2"/>
      <c r="J1" s="68"/>
      <c r="K1" s="142"/>
      <c r="L1" s="69"/>
      <c r="M1" s="2"/>
      <c r="N1" s="2"/>
      <c r="O1" s="2"/>
      <c r="S1" s="3"/>
    </row>
    <row r="2" spans="1:21" ht="18" x14ac:dyDescent="0.25">
      <c r="A2" s="238" t="s">
        <v>5</v>
      </c>
      <c r="B2" s="238"/>
      <c r="C2" s="239"/>
      <c r="D2" s="240"/>
      <c r="E2" s="241"/>
      <c r="F2" s="241"/>
      <c r="O2" s="69"/>
    </row>
    <row r="3" spans="1:21" ht="13.5" thickBot="1" x14ac:dyDescent="0.25"/>
    <row r="4" spans="1:21" ht="14.45" customHeight="1" thickBot="1" x14ac:dyDescent="0.25">
      <c r="A4" s="267" t="s">
        <v>60</v>
      </c>
      <c r="B4" s="242"/>
      <c r="C4" s="243"/>
      <c r="D4" s="244"/>
      <c r="E4" s="267" t="s">
        <v>95</v>
      </c>
      <c r="F4" s="267" t="s">
        <v>89</v>
      </c>
      <c r="G4" s="267" t="s">
        <v>54</v>
      </c>
      <c r="H4" s="242"/>
      <c r="I4" s="267" t="s">
        <v>53</v>
      </c>
      <c r="J4" s="267" t="s">
        <v>55</v>
      </c>
      <c r="K4" s="242"/>
      <c r="L4" s="267" t="s">
        <v>56</v>
      </c>
      <c r="M4" s="267" t="s">
        <v>57</v>
      </c>
      <c r="N4" s="242"/>
      <c r="O4" s="267" t="s">
        <v>58</v>
      </c>
      <c r="P4" s="275" t="s">
        <v>46</v>
      </c>
      <c r="Q4" s="276"/>
      <c r="R4" s="277"/>
      <c r="S4" s="270" t="s">
        <v>1</v>
      </c>
      <c r="T4" s="264" t="s">
        <v>59</v>
      </c>
    </row>
    <row r="5" spans="1:21" ht="17.45" customHeight="1" x14ac:dyDescent="0.2">
      <c r="A5" s="268"/>
      <c r="B5" s="268" t="s">
        <v>97</v>
      </c>
      <c r="C5" s="282" t="s">
        <v>99</v>
      </c>
      <c r="D5" s="290" t="s">
        <v>98</v>
      </c>
      <c r="E5" s="268"/>
      <c r="F5" s="268"/>
      <c r="G5" s="268"/>
      <c r="H5" s="245"/>
      <c r="I5" s="268"/>
      <c r="J5" s="268"/>
      <c r="K5" s="245"/>
      <c r="L5" s="268"/>
      <c r="M5" s="268"/>
      <c r="N5" s="245"/>
      <c r="O5" s="268"/>
      <c r="P5" s="278" t="s">
        <v>48</v>
      </c>
      <c r="Q5" s="280" t="s">
        <v>68</v>
      </c>
      <c r="R5" s="273" t="s">
        <v>8</v>
      </c>
      <c r="S5" s="271"/>
      <c r="T5" s="265"/>
    </row>
    <row r="6" spans="1:21" ht="20.45" customHeight="1" thickBot="1" x14ac:dyDescent="0.25">
      <c r="A6" s="269"/>
      <c r="B6" s="283"/>
      <c r="C6" s="283"/>
      <c r="D6" s="283"/>
      <c r="E6" s="269"/>
      <c r="F6" s="269"/>
      <c r="G6" s="269"/>
      <c r="H6" s="246"/>
      <c r="I6" s="269"/>
      <c r="J6" s="269"/>
      <c r="K6" s="246"/>
      <c r="L6" s="269"/>
      <c r="M6" s="269"/>
      <c r="N6" s="246"/>
      <c r="O6" s="269"/>
      <c r="P6" s="279"/>
      <c r="Q6" s="281"/>
      <c r="R6" s="274"/>
      <c r="S6" s="272"/>
      <c r="T6" s="266"/>
    </row>
    <row r="7" spans="1:21" x14ac:dyDescent="0.2">
      <c r="A7" t="s">
        <v>2</v>
      </c>
    </row>
    <row r="8" spans="1:21" ht="15.75" x14ac:dyDescent="0.25">
      <c r="A8" s="143" t="s">
        <v>9</v>
      </c>
      <c r="B8" s="144">
        <v>1162200</v>
      </c>
      <c r="C8" s="145"/>
      <c r="D8" s="146">
        <f>B8</f>
        <v>1162200</v>
      </c>
      <c r="E8" s="223">
        <v>1162200</v>
      </c>
      <c r="F8" s="147">
        <f>ROUND($E8*(1+Summary!$C$3)/3,0)*3</f>
        <v>1216824</v>
      </c>
      <c r="G8" s="148">
        <f t="shared" ref="G8:G19" si="0">ROUND((B8/8*3)/3,0)*3</f>
        <v>435825</v>
      </c>
      <c r="H8" s="148">
        <f>ROUND((E8/8*3)/3,0)*3</f>
        <v>435825</v>
      </c>
      <c r="I8" s="148">
        <f>ROUND((F8/8*3)/3,0)*3</f>
        <v>456309</v>
      </c>
      <c r="J8" s="148">
        <f t="shared" ref="J8:J19" si="1">ROUND((B8/8*5)/3,0)*3</f>
        <v>726375</v>
      </c>
      <c r="K8" s="148">
        <f>ROUND((E8/8*5)/3,0)*3</f>
        <v>726375</v>
      </c>
      <c r="L8" s="148">
        <f>ROUND((F8/8*5)/3,0)*3</f>
        <v>760515</v>
      </c>
      <c r="M8" s="148">
        <f t="shared" ref="M8:M19" si="2">ROUND((B8/8*6)/3,0)*3</f>
        <v>871650</v>
      </c>
      <c r="N8" s="148">
        <f>ROUND((E8/8*6)/3,0)*3</f>
        <v>871650</v>
      </c>
      <c r="O8" s="148">
        <f>ROUND((F8/8*6)/3,0)*3</f>
        <v>912618</v>
      </c>
      <c r="P8" s="149"/>
      <c r="Q8" s="249"/>
      <c r="R8" s="148">
        <f>P8+Q8</f>
        <v>0</v>
      </c>
      <c r="S8" s="17">
        <f t="shared" ref="S8:S19" si="3">(F8-E8)*R8</f>
        <v>0</v>
      </c>
      <c r="T8" s="134">
        <f t="shared" ref="T8:T19" si="4">(F8-E8)/E8</f>
        <v>4.7000516262261226E-2</v>
      </c>
    </row>
    <row r="9" spans="1:21" ht="15.75" x14ac:dyDescent="0.25">
      <c r="A9" s="143" t="s">
        <v>18</v>
      </c>
      <c r="B9" s="144">
        <v>1179345</v>
      </c>
      <c r="C9" s="145">
        <f>D9/D8-1</f>
        <v>1.4999999999999902E-2</v>
      </c>
      <c r="D9" s="146">
        <f>D8*1.015</f>
        <v>1179633</v>
      </c>
      <c r="E9" s="223">
        <v>1179633</v>
      </c>
      <c r="F9" s="147">
        <f>ROUND($E9*(1+Summary!$C$3)/3,0)*3</f>
        <v>1235076</v>
      </c>
      <c r="G9" s="148">
        <f t="shared" si="0"/>
        <v>442254</v>
      </c>
      <c r="H9" s="148">
        <f t="shared" ref="H9:H19" si="5">ROUND((E9/8*3)/3,0)*3</f>
        <v>442362</v>
      </c>
      <c r="I9" s="148">
        <f t="shared" ref="I9:I19" si="6">ROUND((F9/8*3)/3,0)*3</f>
        <v>463155</v>
      </c>
      <c r="J9" s="148">
        <f t="shared" si="1"/>
        <v>737091</v>
      </c>
      <c r="K9" s="148">
        <f t="shared" ref="K9:K19" si="7">ROUND((E9/8*5)/3,0)*3</f>
        <v>737271</v>
      </c>
      <c r="L9" s="148">
        <f t="shared" ref="L9:L19" si="8">ROUND((F9/8*5)/3,0)*3</f>
        <v>771924</v>
      </c>
      <c r="M9" s="148">
        <f t="shared" si="2"/>
        <v>884508</v>
      </c>
      <c r="N9" s="148">
        <f t="shared" ref="N9:N19" si="9">ROUND((E9/8*6)/3,0)*3</f>
        <v>884724</v>
      </c>
      <c r="O9" s="148">
        <f t="shared" ref="O9:O19" si="10">ROUND((F9/8*6)/3,0)*3</f>
        <v>926307</v>
      </c>
      <c r="P9" s="149"/>
      <c r="Q9" s="249"/>
      <c r="R9" s="148">
        <f t="shared" ref="R9:R60" si="11">P9+Q9</f>
        <v>0</v>
      </c>
      <c r="S9" s="17">
        <f t="shared" si="3"/>
        <v>0</v>
      </c>
      <c r="T9" s="134">
        <f t="shared" si="4"/>
        <v>4.700021108259942E-2</v>
      </c>
      <c r="U9" s="119">
        <f t="shared" ref="U9:U19" si="12">F9/F8-1</f>
        <v>1.4999704147847126E-2</v>
      </c>
    </row>
    <row r="10" spans="1:21" ht="15.75" x14ac:dyDescent="0.25">
      <c r="A10" s="143" t="s">
        <v>19</v>
      </c>
      <c r="B10" s="144">
        <v>1196721</v>
      </c>
      <c r="C10" s="145">
        <f t="shared" ref="C10:C60" si="13">D10/D9-1</f>
        <v>1.4999999999999902E-2</v>
      </c>
      <c r="D10" s="146">
        <f t="shared" ref="D10:D19" si="14">D9*1.015</f>
        <v>1197327.4949999999</v>
      </c>
      <c r="E10" s="223">
        <v>1197327.4949999999</v>
      </c>
      <c r="F10" s="147">
        <f>ROUND($E10*(1+Summary!$C$3)/3,0)*3</f>
        <v>1253601</v>
      </c>
      <c r="G10" s="148">
        <f t="shared" si="0"/>
        <v>448770</v>
      </c>
      <c r="H10" s="148">
        <f t="shared" si="5"/>
        <v>448998</v>
      </c>
      <c r="I10" s="148">
        <f t="shared" si="6"/>
        <v>470100</v>
      </c>
      <c r="J10" s="148">
        <f t="shared" si="1"/>
        <v>747951</v>
      </c>
      <c r="K10" s="148">
        <f t="shared" si="7"/>
        <v>748329</v>
      </c>
      <c r="L10" s="148">
        <f t="shared" si="8"/>
        <v>783501</v>
      </c>
      <c r="M10" s="148">
        <f t="shared" si="2"/>
        <v>897540</v>
      </c>
      <c r="N10" s="148">
        <f t="shared" si="9"/>
        <v>897996</v>
      </c>
      <c r="O10" s="148">
        <f t="shared" si="10"/>
        <v>940200</v>
      </c>
      <c r="P10" s="149"/>
      <c r="Q10" s="249"/>
      <c r="R10" s="148">
        <f t="shared" si="11"/>
        <v>0</v>
      </c>
      <c r="S10" s="17">
        <f t="shared" si="3"/>
        <v>0</v>
      </c>
      <c r="T10" s="134">
        <f t="shared" si="4"/>
        <v>4.6999258962143957E-2</v>
      </c>
      <c r="U10" s="119">
        <f t="shared" si="12"/>
        <v>1.4999076979878234E-2</v>
      </c>
    </row>
    <row r="11" spans="1:21" ht="15.75" x14ac:dyDescent="0.25">
      <c r="A11" s="143"/>
      <c r="B11" s="144">
        <v>1214376</v>
      </c>
      <c r="C11" s="145">
        <f t="shared" si="13"/>
        <v>1.4999999999999902E-2</v>
      </c>
      <c r="D11" s="146">
        <f t="shared" si="14"/>
        <v>1215287.4074249999</v>
      </c>
      <c r="E11" s="223">
        <v>1215287.4074249999</v>
      </c>
      <c r="F11" s="147">
        <f>ROUND($E11*(1+Summary!$C$3)/3,0)*3</f>
        <v>1272405</v>
      </c>
      <c r="G11" s="148">
        <f t="shared" si="0"/>
        <v>455391</v>
      </c>
      <c r="H11" s="148">
        <f t="shared" si="5"/>
        <v>455733</v>
      </c>
      <c r="I11" s="148">
        <f t="shared" si="6"/>
        <v>477153</v>
      </c>
      <c r="J11" s="148">
        <f t="shared" si="1"/>
        <v>758985</v>
      </c>
      <c r="K11" s="148">
        <f t="shared" si="7"/>
        <v>759555</v>
      </c>
      <c r="L11" s="148">
        <f t="shared" si="8"/>
        <v>795252</v>
      </c>
      <c r="M11" s="148">
        <f t="shared" si="2"/>
        <v>910782</v>
      </c>
      <c r="N11" s="148">
        <f t="shared" si="9"/>
        <v>911466</v>
      </c>
      <c r="O11" s="148">
        <f t="shared" si="10"/>
        <v>954303</v>
      </c>
      <c r="P11" s="149"/>
      <c r="Q11" s="249"/>
      <c r="R11" s="148">
        <f t="shared" si="11"/>
        <v>0</v>
      </c>
      <c r="S11" s="17">
        <f t="shared" si="3"/>
        <v>0</v>
      </c>
      <c r="T11" s="134">
        <f t="shared" si="4"/>
        <v>4.6999246619384628E-2</v>
      </c>
      <c r="U11" s="119">
        <f t="shared" si="12"/>
        <v>1.4999988034470224E-2</v>
      </c>
    </row>
    <row r="12" spans="1:21" ht="15.75" x14ac:dyDescent="0.25">
      <c r="A12" s="143"/>
      <c r="B12" s="144">
        <v>1232289</v>
      </c>
      <c r="C12" s="145">
        <f t="shared" si="13"/>
        <v>1.4999999999999902E-2</v>
      </c>
      <c r="D12" s="146">
        <f t="shared" si="14"/>
        <v>1233516.7185363749</v>
      </c>
      <c r="E12" s="223">
        <v>1233516.7185363749</v>
      </c>
      <c r="F12" s="147">
        <f>ROUND($E12*(1+Summary!$C$3)/3,0)*3</f>
        <v>1291491</v>
      </c>
      <c r="G12" s="148">
        <f t="shared" si="0"/>
        <v>462108</v>
      </c>
      <c r="H12" s="148">
        <f t="shared" si="5"/>
        <v>462570</v>
      </c>
      <c r="I12" s="148">
        <f t="shared" si="6"/>
        <v>484308</v>
      </c>
      <c r="J12" s="148">
        <f t="shared" si="1"/>
        <v>770181</v>
      </c>
      <c r="K12" s="148">
        <f t="shared" si="7"/>
        <v>770949</v>
      </c>
      <c r="L12" s="148">
        <f t="shared" si="8"/>
        <v>807183</v>
      </c>
      <c r="M12" s="148">
        <f t="shared" si="2"/>
        <v>924216</v>
      </c>
      <c r="N12" s="148">
        <f t="shared" si="9"/>
        <v>925137</v>
      </c>
      <c r="O12" s="148">
        <f t="shared" si="10"/>
        <v>968619</v>
      </c>
      <c r="P12" s="149"/>
      <c r="Q12" s="249"/>
      <c r="R12" s="148">
        <f t="shared" si="11"/>
        <v>0</v>
      </c>
      <c r="S12" s="17">
        <f t="shared" si="3"/>
        <v>0</v>
      </c>
      <c r="T12" s="134">
        <f t="shared" si="4"/>
        <v>4.6999185817614482E-2</v>
      </c>
      <c r="U12" s="119">
        <f t="shared" si="12"/>
        <v>1.4999941056503152E-2</v>
      </c>
    </row>
    <row r="13" spans="1:21" ht="15.75" x14ac:dyDescent="0.25">
      <c r="A13" s="143"/>
      <c r="B13" s="144">
        <v>1250463</v>
      </c>
      <c r="C13" s="145">
        <f t="shared" si="13"/>
        <v>1.4999999999999902E-2</v>
      </c>
      <c r="D13" s="146">
        <f t="shared" si="14"/>
        <v>1252019.4693144204</v>
      </c>
      <c r="E13" s="223">
        <v>1252019.4693144204</v>
      </c>
      <c r="F13" s="147">
        <f>ROUND($E13*(1+Summary!$C$3)/3,0)*3</f>
        <v>1310865</v>
      </c>
      <c r="G13" s="148">
        <f t="shared" si="0"/>
        <v>468924</v>
      </c>
      <c r="H13" s="148">
        <f t="shared" si="5"/>
        <v>469506</v>
      </c>
      <c r="I13" s="148">
        <f t="shared" si="6"/>
        <v>491574</v>
      </c>
      <c r="J13" s="148">
        <f t="shared" si="1"/>
        <v>781539</v>
      </c>
      <c r="K13" s="148">
        <f t="shared" si="7"/>
        <v>782511</v>
      </c>
      <c r="L13" s="148">
        <f t="shared" si="8"/>
        <v>819291</v>
      </c>
      <c r="M13" s="148">
        <f t="shared" si="2"/>
        <v>937848</v>
      </c>
      <c r="N13" s="148">
        <f t="shared" si="9"/>
        <v>939015</v>
      </c>
      <c r="O13" s="148">
        <f t="shared" si="10"/>
        <v>983148</v>
      </c>
      <c r="P13" s="149"/>
      <c r="Q13" s="249"/>
      <c r="R13" s="148">
        <f t="shared" si="11"/>
        <v>0</v>
      </c>
      <c r="S13" s="17">
        <f t="shared" si="3"/>
        <v>0</v>
      </c>
      <c r="T13" s="134">
        <f t="shared" si="4"/>
        <v>4.7000491707850374E-2</v>
      </c>
      <c r="U13" s="119">
        <f t="shared" si="12"/>
        <v>1.5001265978624723E-2</v>
      </c>
    </row>
    <row r="14" spans="1:21" ht="15.75" x14ac:dyDescent="0.25">
      <c r="A14" s="143"/>
      <c r="B14" s="144">
        <v>1268919</v>
      </c>
      <c r="C14" s="145">
        <f t="shared" si="13"/>
        <v>1.4999999999999902E-2</v>
      </c>
      <c r="D14" s="146">
        <f t="shared" si="14"/>
        <v>1270799.7613541365</v>
      </c>
      <c r="E14" s="223">
        <v>1270799.7613541365</v>
      </c>
      <c r="F14" s="147">
        <f>ROUND($E14*(1+Summary!$C$3)/3,0)*3</f>
        <v>1330527</v>
      </c>
      <c r="G14" s="148">
        <f t="shared" si="0"/>
        <v>475845</v>
      </c>
      <c r="H14" s="148">
        <f t="shared" si="5"/>
        <v>476550</v>
      </c>
      <c r="I14" s="148">
        <f t="shared" si="6"/>
        <v>498948</v>
      </c>
      <c r="J14" s="148">
        <f t="shared" si="1"/>
        <v>793074</v>
      </c>
      <c r="K14" s="148">
        <f t="shared" si="7"/>
        <v>794250</v>
      </c>
      <c r="L14" s="148">
        <f t="shared" si="8"/>
        <v>831579</v>
      </c>
      <c r="M14" s="148">
        <f t="shared" si="2"/>
        <v>951690</v>
      </c>
      <c r="N14" s="148">
        <f t="shared" si="9"/>
        <v>953100</v>
      </c>
      <c r="O14" s="148">
        <f t="shared" si="10"/>
        <v>997896</v>
      </c>
      <c r="P14" s="149"/>
      <c r="Q14" s="249"/>
      <c r="R14" s="148">
        <f t="shared" si="11"/>
        <v>0</v>
      </c>
      <c r="S14" s="17">
        <f t="shared" si="3"/>
        <v>0</v>
      </c>
      <c r="T14" s="134">
        <f t="shared" si="4"/>
        <v>4.6999724474467514E-2</v>
      </c>
      <c r="U14" s="119">
        <f t="shared" si="12"/>
        <v>1.499925621631526E-2</v>
      </c>
    </row>
    <row r="15" spans="1:21" ht="15.75" x14ac:dyDescent="0.25">
      <c r="A15" s="143" t="s">
        <v>2</v>
      </c>
      <c r="B15" s="144">
        <v>1287642</v>
      </c>
      <c r="C15" s="145">
        <f t="shared" si="13"/>
        <v>1.4999999999999902E-2</v>
      </c>
      <c r="D15" s="146">
        <f t="shared" si="14"/>
        <v>1289861.7577744485</v>
      </c>
      <c r="E15" s="223">
        <v>1289861.7577744485</v>
      </c>
      <c r="F15" s="147">
        <f>ROUND($E15*(1+Summary!$C$3)/3,0)*3</f>
        <v>1350486</v>
      </c>
      <c r="G15" s="148">
        <f t="shared" si="0"/>
        <v>482865</v>
      </c>
      <c r="H15" s="148">
        <f t="shared" si="5"/>
        <v>483699</v>
      </c>
      <c r="I15" s="148">
        <f t="shared" si="6"/>
        <v>506433</v>
      </c>
      <c r="J15" s="148">
        <f t="shared" si="1"/>
        <v>804777</v>
      </c>
      <c r="K15" s="148">
        <f t="shared" si="7"/>
        <v>806163</v>
      </c>
      <c r="L15" s="148">
        <f t="shared" si="8"/>
        <v>844053</v>
      </c>
      <c r="M15" s="148">
        <f t="shared" si="2"/>
        <v>965733</v>
      </c>
      <c r="N15" s="148">
        <f t="shared" si="9"/>
        <v>967395</v>
      </c>
      <c r="O15" s="148">
        <f t="shared" si="10"/>
        <v>1012866</v>
      </c>
      <c r="P15" s="149"/>
      <c r="Q15" s="249"/>
      <c r="R15" s="148">
        <f t="shared" si="11"/>
        <v>0</v>
      </c>
      <c r="S15" s="17">
        <f t="shared" si="3"/>
        <v>0</v>
      </c>
      <c r="T15" s="134">
        <f t="shared" si="4"/>
        <v>4.7000573402651853E-2</v>
      </c>
      <c r="U15" s="119">
        <f t="shared" si="12"/>
        <v>1.5000822982171647E-2</v>
      </c>
    </row>
    <row r="16" spans="1:21" ht="15.75" x14ac:dyDescent="0.25">
      <c r="A16" s="143"/>
      <c r="B16" s="144">
        <v>1306665</v>
      </c>
      <c r="C16" s="145">
        <f t="shared" si="13"/>
        <v>1.4999999999999902E-2</v>
      </c>
      <c r="D16" s="146">
        <f t="shared" si="14"/>
        <v>1309209.684141065</v>
      </c>
      <c r="E16" s="223">
        <v>1309209.684141065</v>
      </c>
      <c r="F16" s="147">
        <f>ROUND($E16*(1+Summary!$C$3)/3,0)*3</f>
        <v>1370742</v>
      </c>
      <c r="G16" s="148">
        <f t="shared" si="0"/>
        <v>489999</v>
      </c>
      <c r="H16" s="148">
        <f t="shared" si="5"/>
        <v>490953</v>
      </c>
      <c r="I16" s="148">
        <f t="shared" si="6"/>
        <v>514029</v>
      </c>
      <c r="J16" s="148">
        <f t="shared" si="1"/>
        <v>816666</v>
      </c>
      <c r="K16" s="148">
        <f t="shared" si="7"/>
        <v>818256</v>
      </c>
      <c r="L16" s="148">
        <f t="shared" si="8"/>
        <v>856713</v>
      </c>
      <c r="M16" s="148">
        <f t="shared" si="2"/>
        <v>979998</v>
      </c>
      <c r="N16" s="148">
        <f t="shared" si="9"/>
        <v>981906</v>
      </c>
      <c r="O16" s="148">
        <f t="shared" si="10"/>
        <v>1028058</v>
      </c>
      <c r="P16" s="149"/>
      <c r="Q16" s="249"/>
      <c r="R16" s="148">
        <f t="shared" si="11"/>
        <v>0</v>
      </c>
      <c r="S16" s="17">
        <f t="shared" si="3"/>
        <v>0</v>
      </c>
      <c r="T16" s="134">
        <f t="shared" si="4"/>
        <v>4.6999588075385033E-2</v>
      </c>
      <c r="U16" s="119">
        <f t="shared" si="12"/>
        <v>1.4999044788320592E-2</v>
      </c>
    </row>
    <row r="17" spans="1:21" ht="15.75" x14ac:dyDescent="0.25">
      <c r="A17" s="143"/>
      <c r="B17" s="144">
        <v>1325949</v>
      </c>
      <c r="C17" s="145">
        <f t="shared" si="13"/>
        <v>1.4999999999999902E-2</v>
      </c>
      <c r="D17" s="146">
        <f t="shared" si="14"/>
        <v>1328847.8294031809</v>
      </c>
      <c r="E17" s="223">
        <v>1328847.8294031809</v>
      </c>
      <c r="F17" s="147">
        <f>ROUND($E17*(1+Summary!$C$3)/3,0)*3</f>
        <v>1391304</v>
      </c>
      <c r="G17" s="148">
        <f t="shared" si="0"/>
        <v>497232</v>
      </c>
      <c r="H17" s="148">
        <f t="shared" si="5"/>
        <v>498318</v>
      </c>
      <c r="I17" s="148">
        <f t="shared" si="6"/>
        <v>521739</v>
      </c>
      <c r="J17" s="148">
        <f t="shared" si="1"/>
        <v>828717</v>
      </c>
      <c r="K17" s="148">
        <f t="shared" si="7"/>
        <v>830529</v>
      </c>
      <c r="L17" s="148">
        <f t="shared" si="8"/>
        <v>869565</v>
      </c>
      <c r="M17" s="148">
        <f t="shared" si="2"/>
        <v>994461</v>
      </c>
      <c r="N17" s="148">
        <f t="shared" si="9"/>
        <v>996636</v>
      </c>
      <c r="O17" s="148">
        <f t="shared" si="10"/>
        <v>1043478</v>
      </c>
      <c r="P17" s="149"/>
      <c r="Q17" s="249"/>
      <c r="R17" s="148">
        <f t="shared" si="11"/>
        <v>0</v>
      </c>
      <c r="S17" s="17">
        <f t="shared" si="3"/>
        <v>0</v>
      </c>
      <c r="T17" s="134">
        <f t="shared" si="4"/>
        <v>4.7000242777888106E-2</v>
      </c>
      <c r="U17" s="119">
        <f t="shared" si="12"/>
        <v>1.5000634692743153E-2</v>
      </c>
    </row>
    <row r="18" spans="1:21" ht="15.75" x14ac:dyDescent="0.25">
      <c r="A18" s="143"/>
      <c r="B18" s="144">
        <v>1345542</v>
      </c>
      <c r="C18" s="145">
        <f t="shared" si="13"/>
        <v>1.4999999999999902E-2</v>
      </c>
      <c r="D18" s="146">
        <f t="shared" si="14"/>
        <v>1348780.5468442284</v>
      </c>
      <c r="E18" s="223">
        <v>1348780.5468442284</v>
      </c>
      <c r="F18" s="147">
        <f>ROUND($E18*(1+Summary!$C$3)/3,0)*3</f>
        <v>1412172</v>
      </c>
      <c r="G18" s="148">
        <f t="shared" si="0"/>
        <v>504579</v>
      </c>
      <c r="H18" s="148">
        <f t="shared" si="5"/>
        <v>505794</v>
      </c>
      <c r="I18" s="148">
        <f t="shared" si="6"/>
        <v>529566</v>
      </c>
      <c r="J18" s="148">
        <f t="shared" si="1"/>
        <v>840963</v>
      </c>
      <c r="K18" s="148">
        <f t="shared" si="7"/>
        <v>842988</v>
      </c>
      <c r="L18" s="148">
        <f t="shared" si="8"/>
        <v>882609</v>
      </c>
      <c r="M18" s="148">
        <f t="shared" si="2"/>
        <v>1009158</v>
      </c>
      <c r="N18" s="148">
        <f t="shared" si="9"/>
        <v>1011585</v>
      </c>
      <c r="O18" s="148">
        <f t="shared" si="10"/>
        <v>1059129</v>
      </c>
      <c r="P18" s="149"/>
      <c r="Q18" s="249"/>
      <c r="R18" s="148">
        <f t="shared" si="11"/>
        <v>0</v>
      </c>
      <c r="S18" s="17">
        <f t="shared" si="3"/>
        <v>0</v>
      </c>
      <c r="T18" s="134">
        <f t="shared" si="4"/>
        <v>4.6999086177577205E-2</v>
      </c>
      <c r="U18" s="119">
        <f t="shared" si="12"/>
        <v>1.4998878749719724E-2</v>
      </c>
    </row>
    <row r="19" spans="1:21" ht="15.75" x14ac:dyDescent="0.25">
      <c r="A19" s="143"/>
      <c r="B19" s="144">
        <v>1365411</v>
      </c>
      <c r="C19" s="145">
        <f t="shared" si="13"/>
        <v>1.4999999999999902E-2</v>
      </c>
      <c r="D19" s="146">
        <f t="shared" si="14"/>
        <v>1369012.2550468917</v>
      </c>
      <c r="E19" s="223">
        <v>1369012.2550468917</v>
      </c>
      <c r="F19" s="147">
        <f>ROUND($E19*(1+Summary!$C$3)/3,0)*3</f>
        <v>1433355</v>
      </c>
      <c r="G19" s="148">
        <f t="shared" si="0"/>
        <v>512028</v>
      </c>
      <c r="H19" s="148">
        <f t="shared" si="5"/>
        <v>513381</v>
      </c>
      <c r="I19" s="148">
        <f t="shared" si="6"/>
        <v>537507</v>
      </c>
      <c r="J19" s="148">
        <f t="shared" si="1"/>
        <v>853383</v>
      </c>
      <c r="K19" s="148">
        <f t="shared" si="7"/>
        <v>855633</v>
      </c>
      <c r="L19" s="148">
        <f t="shared" si="8"/>
        <v>895848</v>
      </c>
      <c r="M19" s="148">
        <f t="shared" si="2"/>
        <v>1024059</v>
      </c>
      <c r="N19" s="148">
        <f t="shared" si="9"/>
        <v>1026759</v>
      </c>
      <c r="O19" s="148">
        <f t="shared" si="10"/>
        <v>1075017</v>
      </c>
      <c r="P19" s="149"/>
      <c r="Q19" s="249"/>
      <c r="R19" s="148">
        <f t="shared" si="11"/>
        <v>0</v>
      </c>
      <c r="S19" s="17">
        <f t="shared" si="3"/>
        <v>0</v>
      </c>
      <c r="T19" s="134">
        <f t="shared" si="4"/>
        <v>4.6999392968110697E-2</v>
      </c>
      <c r="U19" s="119">
        <f t="shared" si="12"/>
        <v>1.5000297414196062E-2</v>
      </c>
    </row>
    <row r="20" spans="1:21" ht="15.75" x14ac:dyDescent="0.25">
      <c r="A20" s="143"/>
      <c r="B20" s="143"/>
      <c r="C20" s="145"/>
      <c r="D20" s="146"/>
      <c r="E20" s="247"/>
      <c r="F20" s="248">
        <f>(F22-F19)/F19</f>
        <v>1.8606695480184602E-3</v>
      </c>
      <c r="G20" s="148"/>
      <c r="H20" s="148"/>
      <c r="I20" s="148"/>
      <c r="J20" s="148"/>
      <c r="K20" s="148"/>
      <c r="L20" s="148"/>
      <c r="M20" s="148"/>
      <c r="N20" s="148"/>
      <c r="O20" s="148"/>
      <c r="P20" s="150"/>
      <c r="Q20" s="150"/>
      <c r="R20" s="148"/>
      <c r="S20" s="17"/>
      <c r="T20" s="134"/>
    </row>
    <row r="21" spans="1:21" ht="15.75" x14ac:dyDescent="0.25">
      <c r="A21" s="151"/>
      <c r="B21" s="151"/>
      <c r="C21" s="145"/>
      <c r="D21" s="152"/>
      <c r="E21" s="153"/>
      <c r="F21" s="147"/>
      <c r="G21" s="148"/>
      <c r="H21" s="148"/>
      <c r="I21" s="148"/>
      <c r="J21" s="148"/>
      <c r="K21" s="148"/>
      <c r="L21" s="148"/>
      <c r="M21" s="148"/>
      <c r="N21" s="148"/>
      <c r="O21" s="148"/>
      <c r="P21" s="150"/>
      <c r="Q21" s="150"/>
      <c r="R21" s="148"/>
      <c r="S21" s="17"/>
      <c r="T21" s="134"/>
    </row>
    <row r="22" spans="1:21" ht="15.75" x14ac:dyDescent="0.25">
      <c r="A22" s="143" t="s">
        <v>10</v>
      </c>
      <c r="B22" s="143">
        <v>1371558</v>
      </c>
      <c r="C22" s="145"/>
      <c r="D22" s="146">
        <f>B22</f>
        <v>1371558</v>
      </c>
      <c r="E22" s="223">
        <v>1371558</v>
      </c>
      <c r="F22" s="147">
        <f>ROUND($E22*(1+Summary!$C$4)/3,0)*3</f>
        <v>1436022</v>
      </c>
      <c r="G22" s="148">
        <f t="shared" ref="G22:G34" si="15">ROUND((B22/8*3)/3,0)*3</f>
        <v>514335</v>
      </c>
      <c r="H22" s="148">
        <f t="shared" ref="H22:H60" si="16">ROUND((E22/8*3)/3,0)*3</f>
        <v>514335</v>
      </c>
      <c r="I22" s="148">
        <f t="shared" ref="I22:I34" si="17">ROUND((F22/8*3)/3,0)*3</f>
        <v>538509</v>
      </c>
      <c r="J22" s="148">
        <f t="shared" ref="J22:J34" si="18">ROUND((B22/8*5)/3,0)*3</f>
        <v>857223</v>
      </c>
      <c r="K22" s="148">
        <f t="shared" ref="K22:K60" si="19">ROUND((E22/8*5)/3,0)*3</f>
        <v>857223</v>
      </c>
      <c r="L22" s="148">
        <f t="shared" ref="L22:L34" si="20">ROUND((F22/8*5)/3,0)*3</f>
        <v>897513</v>
      </c>
      <c r="M22" s="148">
        <f t="shared" ref="M22:M34" si="21">ROUND((B22/8*6)/3,0)*3</f>
        <v>1028670</v>
      </c>
      <c r="N22" s="148">
        <f t="shared" ref="N22:N34" si="22">ROUND((E22/8*6)/3,0)*3</f>
        <v>1028670</v>
      </c>
      <c r="O22" s="148">
        <f t="shared" ref="O22:O34" si="23">ROUND((F22/8*6)/3,0)*3</f>
        <v>1077018</v>
      </c>
      <c r="P22" s="149"/>
      <c r="Q22" s="249"/>
      <c r="R22" s="148">
        <f t="shared" si="11"/>
        <v>0</v>
      </c>
      <c r="S22" s="17">
        <f t="shared" ref="S22:S34" si="24">(F22-E22)*R22</f>
        <v>0</v>
      </c>
      <c r="T22" s="134">
        <f t="shared" ref="T22:T34" si="25">(F22-E22)/E22</f>
        <v>4.7000564321742135E-2</v>
      </c>
    </row>
    <row r="23" spans="1:21" ht="15.75" x14ac:dyDescent="0.25">
      <c r="A23" s="143" t="s">
        <v>20</v>
      </c>
      <c r="B23" s="143">
        <v>1391832</v>
      </c>
      <c r="C23" s="145">
        <f t="shared" si="13"/>
        <v>1.4999999999999902E-2</v>
      </c>
      <c r="D23" s="146">
        <f t="shared" ref="D23:D34" si="26">D22*1.015</f>
        <v>1392131.3699999999</v>
      </c>
      <c r="E23" s="223">
        <v>1392131.3699999999</v>
      </c>
      <c r="F23" s="147">
        <f>ROUND($E23*(1+Summary!$C$4)/3,0)*3</f>
        <v>1457562</v>
      </c>
      <c r="G23" s="148">
        <f t="shared" si="15"/>
        <v>521937</v>
      </c>
      <c r="H23" s="148">
        <f t="shared" si="16"/>
        <v>522048</v>
      </c>
      <c r="I23" s="148">
        <f t="shared" si="17"/>
        <v>546585</v>
      </c>
      <c r="J23" s="148">
        <f t="shared" si="18"/>
        <v>869895</v>
      </c>
      <c r="K23" s="148">
        <f t="shared" si="19"/>
        <v>870081</v>
      </c>
      <c r="L23" s="148">
        <f t="shared" si="20"/>
        <v>910977</v>
      </c>
      <c r="M23" s="148">
        <f t="shared" si="21"/>
        <v>1043874</v>
      </c>
      <c r="N23" s="148">
        <f t="shared" si="22"/>
        <v>1044099</v>
      </c>
      <c r="O23" s="148">
        <f t="shared" si="23"/>
        <v>1093173</v>
      </c>
      <c r="P23" s="149"/>
      <c r="Q23" s="249"/>
      <c r="R23" s="148">
        <f t="shared" si="11"/>
        <v>0</v>
      </c>
      <c r="S23" s="17">
        <f t="shared" si="24"/>
        <v>0</v>
      </c>
      <c r="T23" s="134">
        <f t="shared" si="25"/>
        <v>4.7000327275147982E-2</v>
      </c>
      <c r="U23" s="119">
        <f t="shared" ref="U23:U34" si="27">F23/F22-1</f>
        <v>1.4999770198506734E-2</v>
      </c>
    </row>
    <row r="24" spans="1:21" ht="15.75" x14ac:dyDescent="0.25">
      <c r="A24" s="143" t="s">
        <v>21</v>
      </c>
      <c r="B24" s="143">
        <v>1412418</v>
      </c>
      <c r="C24" s="145">
        <f t="shared" si="13"/>
        <v>1.4999999999999902E-2</v>
      </c>
      <c r="D24" s="146">
        <f t="shared" si="26"/>
        <v>1413013.3405499998</v>
      </c>
      <c r="E24" s="223">
        <v>1413013.3405499998</v>
      </c>
      <c r="F24" s="147">
        <f>ROUND($E24*(1+Summary!$C$4)/3,0)*3</f>
        <v>1479426</v>
      </c>
      <c r="G24" s="148">
        <f t="shared" si="15"/>
        <v>529656</v>
      </c>
      <c r="H24" s="148">
        <f t="shared" si="16"/>
        <v>529881</v>
      </c>
      <c r="I24" s="148">
        <f t="shared" si="17"/>
        <v>554784</v>
      </c>
      <c r="J24" s="148">
        <f t="shared" si="18"/>
        <v>882762</v>
      </c>
      <c r="K24" s="148">
        <f t="shared" si="19"/>
        <v>883134</v>
      </c>
      <c r="L24" s="148">
        <f t="shared" si="20"/>
        <v>924642</v>
      </c>
      <c r="M24" s="148">
        <f t="shared" si="21"/>
        <v>1059315</v>
      </c>
      <c r="N24" s="148">
        <f t="shared" si="22"/>
        <v>1059759</v>
      </c>
      <c r="O24" s="148">
        <f t="shared" si="23"/>
        <v>1109571</v>
      </c>
      <c r="P24" s="149"/>
      <c r="Q24" s="249"/>
      <c r="R24" s="148">
        <f t="shared" si="11"/>
        <v>0</v>
      </c>
      <c r="S24" s="17">
        <f t="shared" si="24"/>
        <v>0</v>
      </c>
      <c r="T24" s="134">
        <f t="shared" si="25"/>
        <v>4.7000730668367047E-2</v>
      </c>
      <c r="U24" s="119">
        <f t="shared" si="27"/>
        <v>1.500039106398221E-2</v>
      </c>
    </row>
    <row r="25" spans="1:21" ht="15.75" x14ac:dyDescent="0.25">
      <c r="A25" s="143" t="s">
        <v>2</v>
      </c>
      <c r="B25" s="143">
        <v>1433289</v>
      </c>
      <c r="C25" s="145">
        <f t="shared" si="13"/>
        <v>1.4999999999999902E-2</v>
      </c>
      <c r="D25" s="146">
        <f t="shared" si="26"/>
        <v>1434208.5406582498</v>
      </c>
      <c r="E25" s="223">
        <v>1434208.5406582498</v>
      </c>
      <c r="F25" s="147">
        <f>ROUND($E25*(1+Summary!$C$4)/3,0)*3</f>
        <v>1501617</v>
      </c>
      <c r="G25" s="148">
        <f t="shared" si="15"/>
        <v>537483</v>
      </c>
      <c r="H25" s="148">
        <f t="shared" si="16"/>
        <v>537828</v>
      </c>
      <c r="I25" s="148">
        <f t="shared" si="17"/>
        <v>563106</v>
      </c>
      <c r="J25" s="148">
        <f t="shared" si="18"/>
        <v>895806</v>
      </c>
      <c r="K25" s="148">
        <f t="shared" si="19"/>
        <v>896379</v>
      </c>
      <c r="L25" s="148">
        <f t="shared" si="20"/>
        <v>938511</v>
      </c>
      <c r="M25" s="148">
        <f t="shared" si="21"/>
        <v>1074966</v>
      </c>
      <c r="N25" s="148">
        <f t="shared" si="22"/>
        <v>1075656</v>
      </c>
      <c r="O25" s="148">
        <f t="shared" si="23"/>
        <v>1126212</v>
      </c>
      <c r="P25" s="149"/>
      <c r="Q25" s="249"/>
      <c r="R25" s="148">
        <f t="shared" si="11"/>
        <v>0</v>
      </c>
      <c r="S25" s="17">
        <f t="shared" si="24"/>
        <v>0</v>
      </c>
      <c r="T25" s="134">
        <f t="shared" si="25"/>
        <v>4.7000458741385129E-2</v>
      </c>
      <c r="U25" s="119">
        <f t="shared" si="27"/>
        <v>1.4999736384246232E-2</v>
      </c>
    </row>
    <row r="26" spans="1:21" ht="15.75" x14ac:dyDescent="0.25">
      <c r="A26" s="143"/>
      <c r="B26" s="143">
        <v>1454487</v>
      </c>
      <c r="C26" s="145">
        <f t="shared" si="13"/>
        <v>1.4999999999999902E-2</v>
      </c>
      <c r="D26" s="146">
        <f t="shared" si="26"/>
        <v>1455721.6687681233</v>
      </c>
      <c r="E26" s="223">
        <v>1455721.6687681233</v>
      </c>
      <c r="F26" s="147">
        <f>ROUND($E26*(1+Summary!$C$4)/3,0)*3</f>
        <v>1524141</v>
      </c>
      <c r="G26" s="148">
        <f t="shared" si="15"/>
        <v>545433</v>
      </c>
      <c r="H26" s="148">
        <f t="shared" si="16"/>
        <v>545895</v>
      </c>
      <c r="I26" s="148">
        <f t="shared" si="17"/>
        <v>571554</v>
      </c>
      <c r="J26" s="148">
        <f t="shared" si="18"/>
        <v>909054</v>
      </c>
      <c r="K26" s="148">
        <f t="shared" si="19"/>
        <v>909825</v>
      </c>
      <c r="L26" s="148">
        <f t="shared" si="20"/>
        <v>952587</v>
      </c>
      <c r="M26" s="148">
        <f t="shared" si="21"/>
        <v>1090866</v>
      </c>
      <c r="N26" s="148">
        <f t="shared" si="22"/>
        <v>1091790</v>
      </c>
      <c r="O26" s="148">
        <f t="shared" si="23"/>
        <v>1143105</v>
      </c>
      <c r="P26" s="149"/>
      <c r="Q26" s="249"/>
      <c r="R26" s="148">
        <f t="shared" si="11"/>
        <v>0</v>
      </c>
      <c r="S26" s="17">
        <f t="shared" si="24"/>
        <v>0</v>
      </c>
      <c r="T26" s="134">
        <f t="shared" si="25"/>
        <v>4.7000283570536733E-2</v>
      </c>
      <c r="U26" s="119">
        <f t="shared" si="27"/>
        <v>1.4999830183062723E-2</v>
      </c>
    </row>
    <row r="27" spans="1:21" ht="15.75" x14ac:dyDescent="0.25">
      <c r="A27" s="143"/>
      <c r="B27" s="143">
        <v>1476000</v>
      </c>
      <c r="C27" s="145">
        <f t="shared" si="13"/>
        <v>1.4999999999999902E-2</v>
      </c>
      <c r="D27" s="146">
        <f t="shared" si="26"/>
        <v>1477557.493799645</v>
      </c>
      <c r="E27" s="223">
        <v>1477557.493799645</v>
      </c>
      <c r="F27" s="147">
        <f>ROUND($E27*(1+Summary!$C$4)/3,0)*3</f>
        <v>1547004</v>
      </c>
      <c r="G27" s="148">
        <f t="shared" si="15"/>
        <v>553500</v>
      </c>
      <c r="H27" s="148">
        <f t="shared" si="16"/>
        <v>554085</v>
      </c>
      <c r="I27" s="148">
        <f t="shared" si="17"/>
        <v>580128</v>
      </c>
      <c r="J27" s="148">
        <f t="shared" si="18"/>
        <v>922500</v>
      </c>
      <c r="K27" s="148">
        <f t="shared" si="19"/>
        <v>923472</v>
      </c>
      <c r="L27" s="148">
        <f t="shared" si="20"/>
        <v>966879</v>
      </c>
      <c r="M27" s="148">
        <f t="shared" si="21"/>
        <v>1107000</v>
      </c>
      <c r="N27" s="148">
        <f t="shared" si="22"/>
        <v>1108167</v>
      </c>
      <c r="O27" s="148">
        <f t="shared" si="23"/>
        <v>1160253</v>
      </c>
      <c r="P27" s="149"/>
      <c r="Q27" s="249"/>
      <c r="R27" s="148">
        <f t="shared" si="11"/>
        <v>0</v>
      </c>
      <c r="S27" s="17">
        <f t="shared" si="24"/>
        <v>0</v>
      </c>
      <c r="T27" s="134">
        <f t="shared" si="25"/>
        <v>4.7000882532001069E-2</v>
      </c>
      <c r="U27" s="119">
        <f t="shared" si="27"/>
        <v>1.5000580654939366E-2</v>
      </c>
    </row>
    <row r="28" spans="1:21" ht="15.75" x14ac:dyDescent="0.25">
      <c r="A28" s="143"/>
      <c r="B28" s="143">
        <v>1497837</v>
      </c>
      <c r="C28" s="145">
        <f t="shared" si="13"/>
        <v>1.4999999999999902E-2</v>
      </c>
      <c r="D28" s="146">
        <f t="shared" si="26"/>
        <v>1499720.8562066394</v>
      </c>
      <c r="E28" s="223">
        <v>1499720.8562066394</v>
      </c>
      <c r="F28" s="147">
        <f>ROUND($E28*(1+Summary!$C$4)/3,0)*3</f>
        <v>1570209</v>
      </c>
      <c r="G28" s="148">
        <f t="shared" si="15"/>
        <v>561690</v>
      </c>
      <c r="H28" s="148">
        <f t="shared" si="16"/>
        <v>562395</v>
      </c>
      <c r="I28" s="148">
        <f t="shared" si="17"/>
        <v>588828</v>
      </c>
      <c r="J28" s="148">
        <f t="shared" si="18"/>
        <v>936147</v>
      </c>
      <c r="K28" s="148">
        <f t="shared" si="19"/>
        <v>937326</v>
      </c>
      <c r="L28" s="148">
        <f t="shared" si="20"/>
        <v>981381</v>
      </c>
      <c r="M28" s="148">
        <f t="shared" si="21"/>
        <v>1123377</v>
      </c>
      <c r="N28" s="148">
        <f t="shared" si="22"/>
        <v>1124790</v>
      </c>
      <c r="O28" s="148">
        <f t="shared" si="23"/>
        <v>1177656</v>
      </c>
      <c r="P28" s="149"/>
      <c r="Q28" s="249"/>
      <c r="R28" s="148">
        <f t="shared" si="11"/>
        <v>0</v>
      </c>
      <c r="S28" s="17">
        <f t="shared" si="24"/>
        <v>0</v>
      </c>
      <c r="T28" s="134">
        <f t="shared" si="25"/>
        <v>4.7000842524556004E-2</v>
      </c>
      <c r="U28" s="119">
        <f t="shared" si="27"/>
        <v>1.4999961215355517E-2</v>
      </c>
    </row>
    <row r="29" spans="1:21" ht="15.75" x14ac:dyDescent="0.25">
      <c r="A29" s="143"/>
      <c r="B29" s="143">
        <v>1520001</v>
      </c>
      <c r="C29" s="145">
        <f t="shared" si="13"/>
        <v>1.4999999999999902E-2</v>
      </c>
      <c r="D29" s="146">
        <f t="shared" si="26"/>
        <v>1522216.6690497389</v>
      </c>
      <c r="E29" s="223">
        <v>1522216.6690497389</v>
      </c>
      <c r="F29" s="147">
        <f>ROUND($E29*(1+Summary!$C$4)/3,0)*3</f>
        <v>1593762</v>
      </c>
      <c r="G29" s="148">
        <f t="shared" si="15"/>
        <v>570000</v>
      </c>
      <c r="H29" s="148">
        <f t="shared" si="16"/>
        <v>570831</v>
      </c>
      <c r="I29" s="148">
        <f t="shared" si="17"/>
        <v>597660</v>
      </c>
      <c r="J29" s="148">
        <f t="shared" si="18"/>
        <v>950001</v>
      </c>
      <c r="K29" s="148">
        <f t="shared" si="19"/>
        <v>951384</v>
      </c>
      <c r="L29" s="148">
        <f t="shared" si="20"/>
        <v>996102</v>
      </c>
      <c r="M29" s="148">
        <f t="shared" si="21"/>
        <v>1140000</v>
      </c>
      <c r="N29" s="148">
        <f t="shared" si="22"/>
        <v>1141662</v>
      </c>
      <c r="O29" s="148">
        <f t="shared" si="23"/>
        <v>1195323</v>
      </c>
      <c r="P29" s="149"/>
      <c r="Q29" s="249"/>
      <c r="R29" s="148">
        <f t="shared" si="11"/>
        <v>0</v>
      </c>
      <c r="S29" s="17">
        <f t="shared" si="24"/>
        <v>0</v>
      </c>
      <c r="T29" s="134">
        <f t="shared" si="25"/>
        <v>4.7000753838101171E-2</v>
      </c>
      <c r="U29" s="119">
        <f t="shared" si="27"/>
        <v>1.4999914024184102E-2</v>
      </c>
    </row>
    <row r="30" spans="1:21" ht="15.75" x14ac:dyDescent="0.25">
      <c r="A30" s="143"/>
      <c r="B30" s="143">
        <v>1542504</v>
      </c>
      <c r="C30" s="145">
        <f t="shared" si="13"/>
        <v>1.4999999999999902E-2</v>
      </c>
      <c r="D30" s="146">
        <f t="shared" si="26"/>
        <v>1545049.9190854849</v>
      </c>
      <c r="E30" s="223">
        <v>1545049.9190854849</v>
      </c>
      <c r="F30" s="147">
        <f>ROUND($E30*(1+Summary!$C$4)/3,0)*3</f>
        <v>1617666</v>
      </c>
      <c r="G30" s="148">
        <f t="shared" si="15"/>
        <v>578439</v>
      </c>
      <c r="H30" s="148">
        <f t="shared" si="16"/>
        <v>579393</v>
      </c>
      <c r="I30" s="148">
        <f t="shared" si="17"/>
        <v>606624</v>
      </c>
      <c r="J30" s="148">
        <f t="shared" si="18"/>
        <v>964065</v>
      </c>
      <c r="K30" s="148">
        <f t="shared" si="19"/>
        <v>965655</v>
      </c>
      <c r="L30" s="148">
        <f t="shared" si="20"/>
        <v>1011042</v>
      </c>
      <c r="M30" s="148">
        <f t="shared" si="21"/>
        <v>1156878</v>
      </c>
      <c r="N30" s="148">
        <f t="shared" si="22"/>
        <v>1158786</v>
      </c>
      <c r="O30" s="148">
        <f t="shared" si="23"/>
        <v>1213251</v>
      </c>
      <c r="P30" s="149"/>
      <c r="Q30" s="249"/>
      <c r="R30" s="148">
        <f t="shared" si="11"/>
        <v>0</v>
      </c>
      <c r="S30" s="17">
        <f t="shared" si="24"/>
        <v>0</v>
      </c>
      <c r="T30" s="134">
        <f t="shared" si="25"/>
        <v>4.6999181073383398E-2</v>
      </c>
      <c r="U30" s="119">
        <f t="shared" si="27"/>
        <v>1.4998475305597614E-2</v>
      </c>
    </row>
    <row r="31" spans="1:21" ht="15.75" x14ac:dyDescent="0.25">
      <c r="A31" s="143"/>
      <c r="B31" s="143">
        <v>1565337</v>
      </c>
      <c r="C31" s="145">
        <f t="shared" si="13"/>
        <v>1.4999999999999902E-2</v>
      </c>
      <c r="D31" s="146">
        <f t="shared" si="26"/>
        <v>1568225.667871767</v>
      </c>
      <c r="E31" s="223">
        <v>1568225.667871767</v>
      </c>
      <c r="F31" s="147">
        <f>ROUND($E31*(1+Summary!$C$4)/3,0)*3</f>
        <v>1641933</v>
      </c>
      <c r="G31" s="148">
        <f t="shared" si="15"/>
        <v>587001</v>
      </c>
      <c r="H31" s="148">
        <f t="shared" si="16"/>
        <v>588084</v>
      </c>
      <c r="I31" s="148">
        <f t="shared" si="17"/>
        <v>615726</v>
      </c>
      <c r="J31" s="148">
        <f t="shared" si="18"/>
        <v>978336</v>
      </c>
      <c r="K31" s="148">
        <f t="shared" si="19"/>
        <v>980142</v>
      </c>
      <c r="L31" s="148">
        <f t="shared" si="20"/>
        <v>1026207</v>
      </c>
      <c r="M31" s="148">
        <f t="shared" si="21"/>
        <v>1174002</v>
      </c>
      <c r="N31" s="148">
        <f t="shared" si="22"/>
        <v>1176168</v>
      </c>
      <c r="O31" s="148">
        <f t="shared" si="23"/>
        <v>1231449</v>
      </c>
      <c r="P31" s="149"/>
      <c r="Q31" s="249"/>
      <c r="R31" s="148">
        <f t="shared" si="11"/>
        <v>0</v>
      </c>
      <c r="S31" s="17">
        <f t="shared" si="24"/>
        <v>0</v>
      </c>
      <c r="T31" s="134">
        <f t="shared" si="25"/>
        <v>4.7000462776674856E-2</v>
      </c>
      <c r="U31" s="119">
        <f t="shared" si="27"/>
        <v>1.5001242530905623E-2</v>
      </c>
    </row>
    <row r="32" spans="1:21" ht="15.75" x14ac:dyDescent="0.25">
      <c r="A32" s="143"/>
      <c r="B32" s="143">
        <v>1588506</v>
      </c>
      <c r="C32" s="145">
        <f t="shared" si="13"/>
        <v>1.4999999999999902E-2</v>
      </c>
      <c r="D32" s="146">
        <f t="shared" si="26"/>
        <v>1591749.0528898432</v>
      </c>
      <c r="E32" s="223">
        <v>1591749.0528898432</v>
      </c>
      <c r="F32" s="147">
        <f>ROUND($E32*(1+Summary!$C$4)/3,0)*3</f>
        <v>1666560</v>
      </c>
      <c r="G32" s="148">
        <f t="shared" si="15"/>
        <v>595689</v>
      </c>
      <c r="H32" s="148">
        <f t="shared" si="16"/>
        <v>596907</v>
      </c>
      <c r="I32" s="148">
        <f t="shared" si="17"/>
        <v>624960</v>
      </c>
      <c r="J32" s="148">
        <f t="shared" si="18"/>
        <v>992817</v>
      </c>
      <c r="K32" s="148">
        <f t="shared" si="19"/>
        <v>994842</v>
      </c>
      <c r="L32" s="148">
        <f t="shared" si="20"/>
        <v>1041600</v>
      </c>
      <c r="M32" s="148">
        <f t="shared" si="21"/>
        <v>1191381</v>
      </c>
      <c r="N32" s="148">
        <f t="shared" si="22"/>
        <v>1193811</v>
      </c>
      <c r="O32" s="148">
        <f t="shared" si="23"/>
        <v>1249920</v>
      </c>
      <c r="P32" s="149"/>
      <c r="Q32" s="249"/>
      <c r="R32" s="148">
        <f t="shared" si="11"/>
        <v>0</v>
      </c>
      <c r="S32" s="17">
        <f t="shared" si="24"/>
        <v>0</v>
      </c>
      <c r="T32" s="134">
        <f t="shared" si="25"/>
        <v>4.6999209438407651E-2</v>
      </c>
      <c r="U32" s="119">
        <f t="shared" si="27"/>
        <v>1.4998784968692336E-2</v>
      </c>
    </row>
    <row r="33" spans="1:21" ht="15.75" x14ac:dyDescent="0.25">
      <c r="A33" s="143"/>
      <c r="B33" s="143">
        <v>1612026</v>
      </c>
      <c r="C33" s="145">
        <f t="shared" si="13"/>
        <v>1.4999999999999902E-2</v>
      </c>
      <c r="D33" s="146">
        <f t="shared" si="26"/>
        <v>1615625.2886831907</v>
      </c>
      <c r="E33" s="223">
        <v>1615625.2886831907</v>
      </c>
      <c r="F33" s="147">
        <f>ROUND($E33*(1+Summary!$C$4)/3,0)*3</f>
        <v>1691559</v>
      </c>
      <c r="G33" s="148">
        <f t="shared" si="15"/>
        <v>604509</v>
      </c>
      <c r="H33" s="148">
        <f t="shared" si="16"/>
        <v>605859</v>
      </c>
      <c r="I33" s="148">
        <f t="shared" si="17"/>
        <v>634335</v>
      </c>
      <c r="J33" s="148">
        <f t="shared" si="18"/>
        <v>1007517</v>
      </c>
      <c r="K33" s="148">
        <f t="shared" si="19"/>
        <v>1009767</v>
      </c>
      <c r="L33" s="148">
        <f t="shared" si="20"/>
        <v>1057224</v>
      </c>
      <c r="M33" s="148">
        <f t="shared" si="21"/>
        <v>1209021</v>
      </c>
      <c r="N33" s="148">
        <f t="shared" si="22"/>
        <v>1211718</v>
      </c>
      <c r="O33" s="148">
        <f t="shared" si="23"/>
        <v>1268670</v>
      </c>
      <c r="P33" s="149"/>
      <c r="Q33" s="249"/>
      <c r="R33" s="148">
        <f t="shared" si="11"/>
        <v>0</v>
      </c>
      <c r="S33" s="17">
        <f t="shared" si="24"/>
        <v>0</v>
      </c>
      <c r="T33" s="134">
        <f t="shared" si="25"/>
        <v>4.6999580811648956E-2</v>
      </c>
      <c r="U33" s="119">
        <f t="shared" si="27"/>
        <v>1.5000360023041504E-2</v>
      </c>
    </row>
    <row r="34" spans="1:21" ht="15.75" x14ac:dyDescent="0.25">
      <c r="A34" s="143"/>
      <c r="B34" s="143">
        <v>1635897</v>
      </c>
      <c r="C34" s="145">
        <f t="shared" si="13"/>
        <v>1.4999999999999902E-2</v>
      </c>
      <c r="D34" s="146">
        <f t="shared" si="26"/>
        <v>1639859.6680134383</v>
      </c>
      <c r="E34" s="223">
        <v>1639859.6680134383</v>
      </c>
      <c r="F34" s="147">
        <f>ROUND($E34*(1+Summary!$C$4)/3,0)*3</f>
        <v>1716933</v>
      </c>
      <c r="G34" s="148">
        <f t="shared" si="15"/>
        <v>613461</v>
      </c>
      <c r="H34" s="148">
        <f t="shared" si="16"/>
        <v>614946</v>
      </c>
      <c r="I34" s="148">
        <f t="shared" si="17"/>
        <v>643851</v>
      </c>
      <c r="J34" s="148">
        <f t="shared" si="18"/>
        <v>1022436</v>
      </c>
      <c r="K34" s="148">
        <f t="shared" si="19"/>
        <v>1024911</v>
      </c>
      <c r="L34" s="148">
        <f t="shared" si="20"/>
        <v>1073082</v>
      </c>
      <c r="M34" s="148">
        <f t="shared" si="21"/>
        <v>1226922</v>
      </c>
      <c r="N34" s="148">
        <f t="shared" si="22"/>
        <v>1229895</v>
      </c>
      <c r="O34" s="148">
        <f t="shared" si="23"/>
        <v>1287699</v>
      </c>
      <c r="P34" s="149"/>
      <c r="Q34" s="249"/>
      <c r="R34" s="148">
        <f t="shared" si="11"/>
        <v>0</v>
      </c>
      <c r="S34" s="17">
        <f t="shared" si="24"/>
        <v>0</v>
      </c>
      <c r="T34" s="134">
        <f t="shared" si="25"/>
        <v>4.6999955843739949E-2</v>
      </c>
      <c r="U34" s="119">
        <f t="shared" si="27"/>
        <v>1.5000363569937614E-2</v>
      </c>
    </row>
    <row r="35" spans="1:21" ht="15.75" x14ac:dyDescent="0.25">
      <c r="A35" s="143"/>
      <c r="B35" s="143"/>
      <c r="C35" s="145"/>
      <c r="D35" s="146"/>
      <c r="E35" s="247"/>
      <c r="F35" s="248">
        <f>(F37-F34)/F34</f>
        <v>1.4465911016912133E-2</v>
      </c>
      <c r="G35" s="148"/>
      <c r="H35" s="148"/>
      <c r="I35" s="148"/>
      <c r="J35" s="148"/>
      <c r="K35" s="148"/>
      <c r="L35" s="148"/>
      <c r="M35" s="148"/>
      <c r="N35" s="148"/>
      <c r="O35" s="148"/>
      <c r="P35" s="150"/>
      <c r="Q35" s="150"/>
      <c r="R35" s="148"/>
      <c r="S35" s="17"/>
      <c r="T35" s="134"/>
    </row>
    <row r="36" spans="1:21" ht="15.75" x14ac:dyDescent="0.25">
      <c r="A36" s="151"/>
      <c r="B36" s="151"/>
      <c r="C36" s="145"/>
      <c r="D36" s="152"/>
      <c r="E36" s="153"/>
      <c r="F36" s="147"/>
      <c r="G36" s="148"/>
      <c r="H36" s="148"/>
      <c r="I36" s="148"/>
      <c r="J36" s="148"/>
      <c r="K36" s="148"/>
      <c r="L36" s="148"/>
      <c r="M36" s="148"/>
      <c r="N36" s="148"/>
      <c r="O36" s="148"/>
      <c r="P36" s="150"/>
      <c r="Q36" s="150"/>
      <c r="R36" s="148"/>
      <c r="S36" s="17"/>
      <c r="T36" s="134"/>
    </row>
    <row r="37" spans="1:21" ht="15.75" x14ac:dyDescent="0.25">
      <c r="A37" s="143" t="s">
        <v>11</v>
      </c>
      <c r="B37" s="143">
        <v>1663581</v>
      </c>
      <c r="C37" s="145"/>
      <c r="D37" s="146">
        <v>1663581</v>
      </c>
      <c r="E37" s="223">
        <v>1663581</v>
      </c>
      <c r="F37" s="147">
        <f>ROUND($E37*(1+Summary!$C$5)/3,0)*3</f>
        <v>1741770</v>
      </c>
      <c r="G37" s="148">
        <f t="shared" ref="G37:G45" si="28">ROUND((B37/8*3)/3,0)*3</f>
        <v>623844</v>
      </c>
      <c r="H37" s="148">
        <f t="shared" si="16"/>
        <v>623844</v>
      </c>
      <c r="I37" s="148">
        <f t="shared" ref="I37:I45" si="29">ROUND((F37/8*3)/3,0)*3</f>
        <v>653163</v>
      </c>
      <c r="J37" s="148">
        <f t="shared" ref="J37:J45" si="30">ROUND((B37/8*5)/3,0)*3</f>
        <v>1039737</v>
      </c>
      <c r="K37" s="148">
        <f t="shared" si="19"/>
        <v>1039737</v>
      </c>
      <c r="L37" s="148">
        <f t="shared" ref="L37:L45" si="31">ROUND((F37/8*5)/3,0)*3</f>
        <v>1088607</v>
      </c>
      <c r="M37" s="148">
        <f t="shared" ref="M37:M45" si="32">ROUND((B37/8*6)/3,0)*3</f>
        <v>1247685</v>
      </c>
      <c r="N37" s="148">
        <f t="shared" ref="N37:N45" si="33">ROUND((E37/8*6)/3,0)*3</f>
        <v>1247685</v>
      </c>
      <c r="O37" s="148">
        <f t="shared" ref="O37:O45" si="34">ROUND((F37/8*6)/3,0)*3</f>
        <v>1306329</v>
      </c>
      <c r="P37" s="149"/>
      <c r="Q37" s="249"/>
      <c r="R37" s="148">
        <f t="shared" si="11"/>
        <v>0</v>
      </c>
      <c r="S37" s="17">
        <f t="shared" ref="S37:S48" si="35">(F37-E37)*R37</f>
        <v>0</v>
      </c>
      <c r="T37" s="134">
        <f t="shared" ref="T37:T48" si="36">(F37-E37)/E37</f>
        <v>4.7000416571239996E-2</v>
      </c>
    </row>
    <row r="38" spans="1:21" ht="15.75" x14ac:dyDescent="0.25">
      <c r="A38" s="143" t="s">
        <v>22</v>
      </c>
      <c r="B38" s="143">
        <v>1688235</v>
      </c>
      <c r="C38" s="145">
        <f t="shared" si="13"/>
        <v>1.4999999999999902E-2</v>
      </c>
      <c r="D38" s="146">
        <f t="shared" ref="D38:D48" si="37">D37*1.015</f>
        <v>1688534.7149999999</v>
      </c>
      <c r="E38" s="223">
        <v>1688534.7149999999</v>
      </c>
      <c r="F38" s="147">
        <f>ROUND($E38*(1+Summary!$C$5)/3,0)*3</f>
        <v>1767897</v>
      </c>
      <c r="G38" s="148">
        <f t="shared" si="28"/>
        <v>633087</v>
      </c>
      <c r="H38" s="148">
        <f t="shared" si="16"/>
        <v>633201</v>
      </c>
      <c r="I38" s="148">
        <f t="shared" si="29"/>
        <v>662961</v>
      </c>
      <c r="J38" s="148">
        <f t="shared" si="30"/>
        <v>1055148</v>
      </c>
      <c r="K38" s="148">
        <f t="shared" si="19"/>
        <v>1055334</v>
      </c>
      <c r="L38" s="148">
        <f t="shared" si="31"/>
        <v>1104936</v>
      </c>
      <c r="M38" s="148">
        <f t="shared" si="32"/>
        <v>1266177</v>
      </c>
      <c r="N38" s="148">
        <f t="shared" si="33"/>
        <v>1266402</v>
      </c>
      <c r="O38" s="148">
        <f t="shared" si="34"/>
        <v>1325922</v>
      </c>
      <c r="P38" s="149"/>
      <c r="Q38" s="249"/>
      <c r="R38" s="148">
        <f t="shared" si="11"/>
        <v>0</v>
      </c>
      <c r="S38" s="17">
        <f t="shared" si="35"/>
        <v>0</v>
      </c>
      <c r="T38" s="134">
        <f t="shared" si="36"/>
        <v>4.7000683074496431E-2</v>
      </c>
      <c r="U38" s="119">
        <f t="shared" ref="U38:U48" si="38">F38/F37-1</f>
        <v>1.5000258357877438E-2</v>
      </c>
    </row>
    <row r="39" spans="1:21" ht="15.75" x14ac:dyDescent="0.25">
      <c r="A39" s="143" t="s">
        <v>23</v>
      </c>
      <c r="B39" s="143">
        <v>1713249</v>
      </c>
      <c r="C39" s="145">
        <f t="shared" si="13"/>
        <v>1.4999999999999902E-2</v>
      </c>
      <c r="D39" s="146">
        <f t="shared" si="37"/>
        <v>1713862.7357249996</v>
      </c>
      <c r="E39" s="223">
        <v>1713862.7357249996</v>
      </c>
      <c r="F39" s="147">
        <f>ROUND($E39*(1+Summary!$C$5)/3,0)*3</f>
        <v>1794414</v>
      </c>
      <c r="G39" s="148">
        <f t="shared" si="28"/>
        <v>642468</v>
      </c>
      <c r="H39" s="148">
        <f t="shared" si="16"/>
        <v>642699</v>
      </c>
      <c r="I39" s="148">
        <f t="shared" si="29"/>
        <v>672906</v>
      </c>
      <c r="J39" s="148">
        <f t="shared" si="30"/>
        <v>1070781</v>
      </c>
      <c r="K39" s="148">
        <f t="shared" si="19"/>
        <v>1071165</v>
      </c>
      <c r="L39" s="148">
        <f t="shared" si="31"/>
        <v>1121508</v>
      </c>
      <c r="M39" s="148">
        <f t="shared" si="32"/>
        <v>1284936</v>
      </c>
      <c r="N39" s="148">
        <f t="shared" si="33"/>
        <v>1285398</v>
      </c>
      <c r="O39" s="148">
        <f t="shared" si="34"/>
        <v>1345812</v>
      </c>
      <c r="P39" s="149"/>
      <c r="Q39" s="249"/>
      <c r="R39" s="148">
        <f t="shared" si="11"/>
        <v>0</v>
      </c>
      <c r="S39" s="17">
        <f t="shared" si="35"/>
        <v>0</v>
      </c>
      <c r="T39" s="134">
        <f t="shared" si="36"/>
        <v>4.6999834115026472E-2</v>
      </c>
      <c r="U39" s="119">
        <f t="shared" si="38"/>
        <v>1.4999176988252039E-2</v>
      </c>
    </row>
    <row r="40" spans="1:21" ht="15.75" x14ac:dyDescent="0.25">
      <c r="A40" s="143"/>
      <c r="B40" s="143">
        <v>1738656</v>
      </c>
      <c r="C40" s="145">
        <f t="shared" si="13"/>
        <v>1.4999999999999902E-2</v>
      </c>
      <c r="D40" s="146">
        <f t="shared" si="37"/>
        <v>1739570.6767608745</v>
      </c>
      <c r="E40" s="223">
        <v>1739570.6767608745</v>
      </c>
      <c r="F40" s="147">
        <f>ROUND($E40*(1+Summary!$C$5)/3,0)*3</f>
        <v>1821330</v>
      </c>
      <c r="G40" s="148">
        <f t="shared" si="28"/>
        <v>651996</v>
      </c>
      <c r="H40" s="148">
        <f t="shared" si="16"/>
        <v>652338</v>
      </c>
      <c r="I40" s="148">
        <f t="shared" si="29"/>
        <v>682998</v>
      </c>
      <c r="J40" s="148">
        <f t="shared" si="30"/>
        <v>1086660</v>
      </c>
      <c r="K40" s="148">
        <f t="shared" si="19"/>
        <v>1087233</v>
      </c>
      <c r="L40" s="148">
        <f t="shared" si="31"/>
        <v>1138332</v>
      </c>
      <c r="M40" s="148">
        <f t="shared" si="32"/>
        <v>1303992</v>
      </c>
      <c r="N40" s="148">
        <f t="shared" si="33"/>
        <v>1304679</v>
      </c>
      <c r="O40" s="148">
        <f t="shared" si="34"/>
        <v>1365999</v>
      </c>
      <c r="P40" s="149"/>
      <c r="Q40" s="249"/>
      <c r="R40" s="148">
        <f t="shared" si="11"/>
        <v>0</v>
      </c>
      <c r="S40" s="17">
        <f t="shared" si="35"/>
        <v>0</v>
      </c>
      <c r="T40" s="134">
        <f t="shared" si="36"/>
        <v>4.6999713395585348E-2</v>
      </c>
      <c r="U40" s="119">
        <f t="shared" si="38"/>
        <v>1.4999882970150757E-2</v>
      </c>
    </row>
    <row r="41" spans="1:21" ht="15.75" x14ac:dyDescent="0.25">
      <c r="A41" s="143"/>
      <c r="B41" s="143">
        <v>1764429</v>
      </c>
      <c r="C41" s="145">
        <f t="shared" si="13"/>
        <v>1.4999999999999902E-2</v>
      </c>
      <c r="D41" s="146">
        <f t="shared" si="37"/>
        <v>1765664.2369122873</v>
      </c>
      <c r="E41" s="223">
        <v>1765664.2369122873</v>
      </c>
      <c r="F41" s="147">
        <f>ROUND($E41*(1+Summary!$C$5)/3,0)*3</f>
        <v>1848651</v>
      </c>
      <c r="G41" s="148">
        <f t="shared" si="28"/>
        <v>661662</v>
      </c>
      <c r="H41" s="148">
        <f t="shared" si="16"/>
        <v>662124</v>
      </c>
      <c r="I41" s="148">
        <f t="shared" si="29"/>
        <v>693243</v>
      </c>
      <c r="J41" s="148">
        <f t="shared" si="30"/>
        <v>1102767</v>
      </c>
      <c r="K41" s="148">
        <f t="shared" si="19"/>
        <v>1103541</v>
      </c>
      <c r="L41" s="148">
        <f t="shared" si="31"/>
        <v>1155408</v>
      </c>
      <c r="M41" s="148">
        <f t="shared" si="32"/>
        <v>1323321</v>
      </c>
      <c r="N41" s="148">
        <f t="shared" si="33"/>
        <v>1324248</v>
      </c>
      <c r="O41" s="148">
        <f t="shared" si="34"/>
        <v>1386489</v>
      </c>
      <c r="P41" s="149"/>
      <c r="Q41" s="249"/>
      <c r="R41" s="148">
        <f t="shared" si="11"/>
        <v>0</v>
      </c>
      <c r="S41" s="17">
        <f t="shared" si="35"/>
        <v>0</v>
      </c>
      <c r="T41" s="134">
        <f t="shared" si="36"/>
        <v>4.700030807263568E-2</v>
      </c>
      <c r="U41" s="119">
        <f t="shared" si="38"/>
        <v>1.50005765017871E-2</v>
      </c>
    </row>
    <row r="42" spans="1:21" ht="15.75" x14ac:dyDescent="0.25">
      <c r="A42" s="143"/>
      <c r="B42" s="143">
        <v>1790589</v>
      </c>
      <c r="C42" s="145">
        <f t="shared" si="13"/>
        <v>1.4999999999999902E-2</v>
      </c>
      <c r="D42" s="146">
        <f t="shared" si="37"/>
        <v>1792149.2004659714</v>
      </c>
      <c r="E42" s="223">
        <v>1792149.2004659714</v>
      </c>
      <c r="F42" s="147">
        <f>ROUND($E42*(1+Summary!$C$5)/3,0)*3</f>
        <v>1876380</v>
      </c>
      <c r="G42" s="148">
        <f t="shared" si="28"/>
        <v>671472</v>
      </c>
      <c r="H42" s="148">
        <f t="shared" si="16"/>
        <v>672057</v>
      </c>
      <c r="I42" s="148">
        <f t="shared" si="29"/>
        <v>703644</v>
      </c>
      <c r="J42" s="148">
        <f t="shared" si="30"/>
        <v>1119117</v>
      </c>
      <c r="K42" s="148">
        <f t="shared" si="19"/>
        <v>1120092</v>
      </c>
      <c r="L42" s="148">
        <f t="shared" si="31"/>
        <v>1172739</v>
      </c>
      <c r="M42" s="148">
        <f t="shared" si="32"/>
        <v>1342941</v>
      </c>
      <c r="N42" s="148">
        <f t="shared" si="33"/>
        <v>1344111</v>
      </c>
      <c r="O42" s="148">
        <f t="shared" si="34"/>
        <v>1407285</v>
      </c>
      <c r="P42" s="149"/>
      <c r="Q42" s="249"/>
      <c r="R42" s="148">
        <f t="shared" si="11"/>
        <v>0</v>
      </c>
      <c r="S42" s="17">
        <f t="shared" si="35"/>
        <v>0</v>
      </c>
      <c r="T42" s="134">
        <f t="shared" si="36"/>
        <v>4.6999881210854556E-2</v>
      </c>
      <c r="U42" s="119">
        <f t="shared" si="38"/>
        <v>1.4999586184736957E-2</v>
      </c>
    </row>
    <row r="43" spans="1:21" ht="15.75" x14ac:dyDescent="0.25">
      <c r="A43" s="143"/>
      <c r="B43" s="143">
        <v>1817142</v>
      </c>
      <c r="C43" s="145">
        <f t="shared" si="13"/>
        <v>1.4999999999999902E-2</v>
      </c>
      <c r="D43" s="146">
        <f t="shared" si="37"/>
        <v>1819031.4384729608</v>
      </c>
      <c r="E43" s="223">
        <v>1819031.4384729608</v>
      </c>
      <c r="F43" s="147">
        <f>ROUND($E43*(1+Summary!$C$5)/3,0)*3</f>
        <v>1904526</v>
      </c>
      <c r="G43" s="148">
        <f t="shared" si="28"/>
        <v>681429</v>
      </c>
      <c r="H43" s="148">
        <f t="shared" si="16"/>
        <v>682137</v>
      </c>
      <c r="I43" s="148">
        <f t="shared" si="29"/>
        <v>714198</v>
      </c>
      <c r="J43" s="148">
        <f t="shared" si="30"/>
        <v>1135713</v>
      </c>
      <c r="K43" s="148">
        <f t="shared" si="19"/>
        <v>1136895</v>
      </c>
      <c r="L43" s="148">
        <f t="shared" si="31"/>
        <v>1190328</v>
      </c>
      <c r="M43" s="148">
        <f t="shared" si="32"/>
        <v>1362858</v>
      </c>
      <c r="N43" s="148">
        <f t="shared" si="33"/>
        <v>1364274</v>
      </c>
      <c r="O43" s="148">
        <f t="shared" si="34"/>
        <v>1428396</v>
      </c>
      <c r="P43" s="149"/>
      <c r="Q43" s="249"/>
      <c r="R43" s="148">
        <f t="shared" si="11"/>
        <v>0</v>
      </c>
      <c r="S43" s="17">
        <f t="shared" si="35"/>
        <v>0</v>
      </c>
      <c r="T43" s="134">
        <f t="shared" si="36"/>
        <v>4.7000046133787589E-2</v>
      </c>
      <c r="U43" s="119">
        <f t="shared" si="38"/>
        <v>1.5000159882326614E-2</v>
      </c>
    </row>
    <row r="44" spans="1:21" ht="15.75" x14ac:dyDescent="0.25">
      <c r="A44" s="143"/>
      <c r="B44" s="143">
        <v>1844115</v>
      </c>
      <c r="C44" s="145">
        <f t="shared" si="13"/>
        <v>1.4999999999999902E-2</v>
      </c>
      <c r="D44" s="146">
        <f t="shared" si="37"/>
        <v>1846316.910050055</v>
      </c>
      <c r="E44" s="223">
        <v>1846316.910050055</v>
      </c>
      <c r="F44" s="147">
        <f>ROUND($E44*(1+Summary!$C$5)/3,0)*3</f>
        <v>1933095</v>
      </c>
      <c r="G44" s="148">
        <f t="shared" si="28"/>
        <v>691542</v>
      </c>
      <c r="H44" s="148">
        <f t="shared" si="16"/>
        <v>692370</v>
      </c>
      <c r="I44" s="148">
        <f t="shared" si="29"/>
        <v>724911</v>
      </c>
      <c r="J44" s="148">
        <f t="shared" si="30"/>
        <v>1152573</v>
      </c>
      <c r="K44" s="148">
        <f t="shared" si="19"/>
        <v>1153947</v>
      </c>
      <c r="L44" s="148">
        <f t="shared" si="31"/>
        <v>1208184</v>
      </c>
      <c r="M44" s="148">
        <f t="shared" si="32"/>
        <v>1383087</v>
      </c>
      <c r="N44" s="148">
        <f t="shared" si="33"/>
        <v>1384737</v>
      </c>
      <c r="O44" s="148">
        <f t="shared" si="34"/>
        <v>1449822</v>
      </c>
      <c r="P44" s="149"/>
      <c r="Q44" s="249"/>
      <c r="R44" s="148">
        <f t="shared" si="11"/>
        <v>0</v>
      </c>
      <c r="S44" s="17">
        <f t="shared" si="35"/>
        <v>0</v>
      </c>
      <c r="T44" s="134">
        <f t="shared" si="36"/>
        <v>4.7000647330686242E-2</v>
      </c>
      <c r="U44" s="119">
        <f t="shared" si="38"/>
        <v>1.5000582822182418E-2</v>
      </c>
    </row>
    <row r="45" spans="1:21" ht="15.75" x14ac:dyDescent="0.25">
      <c r="A45" s="143"/>
      <c r="B45" s="143">
        <v>1871454</v>
      </c>
      <c r="C45" s="145">
        <f t="shared" si="13"/>
        <v>1.4999999999999902E-2</v>
      </c>
      <c r="D45" s="146">
        <f t="shared" si="37"/>
        <v>1874011.6637008057</v>
      </c>
      <c r="E45" s="223">
        <v>1874011.6637008057</v>
      </c>
      <c r="F45" s="147">
        <f>ROUND($E45*(1+Summary!$C$5)/3,0)*3</f>
        <v>1962090</v>
      </c>
      <c r="G45" s="148">
        <f t="shared" si="28"/>
        <v>701796</v>
      </c>
      <c r="H45" s="148">
        <f t="shared" si="16"/>
        <v>702753</v>
      </c>
      <c r="I45" s="148">
        <f t="shared" si="29"/>
        <v>735783</v>
      </c>
      <c r="J45" s="148">
        <f t="shared" si="30"/>
        <v>1169658</v>
      </c>
      <c r="K45" s="148">
        <f t="shared" si="19"/>
        <v>1171257</v>
      </c>
      <c r="L45" s="148">
        <f t="shared" si="31"/>
        <v>1226307</v>
      </c>
      <c r="M45" s="148">
        <f t="shared" si="32"/>
        <v>1403592</v>
      </c>
      <c r="N45" s="148">
        <f t="shared" si="33"/>
        <v>1405509</v>
      </c>
      <c r="O45" s="148">
        <f t="shared" si="34"/>
        <v>1471569</v>
      </c>
      <c r="P45" s="149"/>
      <c r="Q45" s="249"/>
      <c r="R45" s="148">
        <f t="shared" si="11"/>
        <v>0</v>
      </c>
      <c r="S45" s="17">
        <f t="shared" si="35"/>
        <v>0</v>
      </c>
      <c r="T45" s="134">
        <f t="shared" si="36"/>
        <v>4.6999886929869374E-2</v>
      </c>
      <c r="U45" s="119">
        <f t="shared" si="38"/>
        <v>1.499926284016051E-2</v>
      </c>
    </row>
    <row r="46" spans="1:21" ht="15.75" x14ac:dyDescent="0.25">
      <c r="A46" s="224" t="s">
        <v>45</v>
      </c>
      <c r="B46" s="224">
        <v>1890303</v>
      </c>
      <c r="C46" s="225">
        <f t="shared" si="13"/>
        <v>1.4999999999999902E-2</v>
      </c>
      <c r="D46" s="226">
        <f t="shared" si="37"/>
        <v>1902121.8386563177</v>
      </c>
      <c r="E46" s="227">
        <v>1902121.8386563177</v>
      </c>
      <c r="F46" s="228">
        <f>ROUND($E46*(1+Summary!$C$5)/3,0)*3</f>
        <v>1991523</v>
      </c>
      <c r="G46" s="148"/>
      <c r="H46" s="148">
        <f t="shared" si="16"/>
        <v>713295</v>
      </c>
      <c r="I46" s="148"/>
      <c r="J46" s="148"/>
      <c r="K46" s="148"/>
      <c r="L46" s="148"/>
      <c r="M46" s="148"/>
      <c r="N46" s="148"/>
      <c r="O46" s="148"/>
      <c r="P46" s="150"/>
      <c r="Q46" s="250"/>
      <c r="R46" s="148">
        <f t="shared" si="11"/>
        <v>0</v>
      </c>
      <c r="S46" s="17">
        <f t="shared" si="35"/>
        <v>0</v>
      </c>
      <c r="T46" s="135">
        <f t="shared" si="36"/>
        <v>4.7000754382188474E-2</v>
      </c>
      <c r="U46" s="119">
        <f t="shared" si="38"/>
        <v>1.5000840940017968E-2</v>
      </c>
    </row>
    <row r="47" spans="1:21" ht="15.75" x14ac:dyDescent="0.25">
      <c r="A47" s="224" t="s">
        <v>45</v>
      </c>
      <c r="B47" s="224">
        <v>1918239</v>
      </c>
      <c r="C47" s="225">
        <f t="shared" si="13"/>
        <v>1.4999999999999902E-2</v>
      </c>
      <c r="D47" s="226">
        <f t="shared" si="37"/>
        <v>1930653.6662361622</v>
      </c>
      <c r="E47" s="227">
        <v>1930653.6662361622</v>
      </c>
      <c r="F47" s="228">
        <f>ROUND($E47*(1+Summary!$C$5)/3,0)*3</f>
        <v>2021394</v>
      </c>
      <c r="G47" s="148"/>
      <c r="H47" s="148">
        <f t="shared" si="16"/>
        <v>723996</v>
      </c>
      <c r="I47" s="148"/>
      <c r="J47" s="148"/>
      <c r="K47" s="148"/>
      <c r="L47" s="148"/>
      <c r="M47" s="148"/>
      <c r="N47" s="148"/>
      <c r="O47" s="148"/>
      <c r="P47" s="150"/>
      <c r="Q47" s="250"/>
      <c r="R47" s="148">
        <f t="shared" si="11"/>
        <v>0</v>
      </c>
      <c r="S47" s="17">
        <f t="shared" si="35"/>
        <v>0</v>
      </c>
      <c r="T47" s="135">
        <f t="shared" si="36"/>
        <v>4.6999798747300668E-2</v>
      </c>
      <c r="U47" s="119">
        <f t="shared" si="38"/>
        <v>1.4999073573340516E-2</v>
      </c>
    </row>
    <row r="48" spans="1:21" ht="15.75" x14ac:dyDescent="0.25">
      <c r="A48" s="224" t="s">
        <v>45</v>
      </c>
      <c r="B48" s="224">
        <v>1946574</v>
      </c>
      <c r="C48" s="225">
        <f t="shared" si="13"/>
        <v>1.4999999999999902E-2</v>
      </c>
      <c r="D48" s="226">
        <f t="shared" si="37"/>
        <v>1959613.4712297043</v>
      </c>
      <c r="E48" s="227">
        <v>1959613.4712297043</v>
      </c>
      <c r="F48" s="228">
        <f>ROUND($E48*(1+Summary!$C$5)/3,0)*3</f>
        <v>2051715</v>
      </c>
      <c r="G48" s="148"/>
      <c r="H48" s="148">
        <f t="shared" si="16"/>
        <v>734856</v>
      </c>
      <c r="I48" s="148"/>
      <c r="J48" s="148"/>
      <c r="K48" s="148"/>
      <c r="L48" s="148"/>
      <c r="M48" s="148"/>
      <c r="N48" s="148"/>
      <c r="O48" s="148"/>
      <c r="P48" s="150"/>
      <c r="Q48" s="250"/>
      <c r="R48" s="148">
        <f t="shared" si="11"/>
        <v>0</v>
      </c>
      <c r="S48" s="17">
        <f t="shared" si="35"/>
        <v>0</v>
      </c>
      <c r="T48" s="135">
        <f t="shared" si="36"/>
        <v>4.6999844674725448E-2</v>
      </c>
      <c r="U48" s="119">
        <f t="shared" si="38"/>
        <v>1.5000044523729716E-2</v>
      </c>
    </row>
    <row r="49" spans="1:21" ht="15.75" x14ac:dyDescent="0.25">
      <c r="A49" s="143"/>
      <c r="B49" s="143"/>
      <c r="C49" s="145"/>
      <c r="D49" s="146"/>
      <c r="E49" s="154"/>
      <c r="F49" s="147"/>
      <c r="G49" s="148"/>
      <c r="H49" s="148"/>
      <c r="I49" s="148"/>
      <c r="J49" s="148"/>
      <c r="K49" s="148"/>
      <c r="L49" s="148"/>
      <c r="M49" s="148"/>
      <c r="N49" s="148"/>
      <c r="O49" s="148"/>
      <c r="P49" s="150"/>
      <c r="Q49" s="150"/>
      <c r="R49" s="148"/>
      <c r="S49" s="17"/>
      <c r="T49" s="134"/>
    </row>
    <row r="50" spans="1:21" ht="15.75" x14ac:dyDescent="0.25">
      <c r="A50" s="143"/>
      <c r="B50" s="143"/>
      <c r="C50" s="145"/>
      <c r="D50" s="146"/>
      <c r="E50" s="155"/>
      <c r="F50" s="147"/>
      <c r="G50" s="148"/>
      <c r="H50" s="148"/>
      <c r="I50" s="148"/>
      <c r="J50" s="148"/>
      <c r="K50" s="148"/>
      <c r="L50" s="148"/>
      <c r="M50" s="148"/>
      <c r="N50" s="148"/>
      <c r="O50" s="148"/>
      <c r="P50" s="150"/>
      <c r="Q50" s="150"/>
      <c r="R50" s="148"/>
      <c r="S50" s="17"/>
      <c r="T50" s="134"/>
    </row>
    <row r="51" spans="1:21" ht="15.75" x14ac:dyDescent="0.25">
      <c r="A51" s="151"/>
      <c r="B51" s="151"/>
      <c r="C51" s="145"/>
      <c r="D51" s="152"/>
      <c r="E51" s="247"/>
      <c r="F51" s="248">
        <f>(F52-F45)/F45</f>
        <v>0.1518248398391511</v>
      </c>
      <c r="G51" s="156"/>
      <c r="H51" s="148"/>
      <c r="I51" s="148"/>
      <c r="J51" s="148"/>
      <c r="K51" s="148"/>
      <c r="L51" s="148"/>
      <c r="M51" s="148"/>
      <c r="N51" s="148"/>
      <c r="O51" s="148"/>
      <c r="P51" s="150"/>
      <c r="Q51" s="150"/>
      <c r="R51" s="148"/>
      <c r="S51" s="17"/>
      <c r="T51" s="134"/>
    </row>
    <row r="52" spans="1:21" ht="15.75" x14ac:dyDescent="0.25">
      <c r="A52" s="143" t="s">
        <v>12</v>
      </c>
      <c r="B52" s="143">
        <v>2158533</v>
      </c>
      <c r="C52" s="145"/>
      <c r="D52" s="146">
        <f>B52</f>
        <v>2158533</v>
      </c>
      <c r="E52" s="223">
        <v>2158533</v>
      </c>
      <c r="F52" s="147">
        <f>ROUND($E52*(1+Summary!$C$6)/3,0)*3</f>
        <v>2259984</v>
      </c>
      <c r="G52" s="148">
        <f t="shared" ref="G52:G60" si="39">ROUND((B52/8*3)/3,0)*3</f>
        <v>809451</v>
      </c>
      <c r="H52" s="148">
        <f t="shared" si="16"/>
        <v>809451</v>
      </c>
      <c r="I52" s="148">
        <f t="shared" ref="I52:I60" si="40">ROUND((F52/8*3)/3,0)*3</f>
        <v>847494</v>
      </c>
      <c r="J52" s="148">
        <f t="shared" ref="J52:J60" si="41">ROUND((B52/8*5)/3,0)*3</f>
        <v>1349082</v>
      </c>
      <c r="K52" s="148">
        <f t="shared" si="19"/>
        <v>1349082</v>
      </c>
      <c r="L52" s="148">
        <f t="shared" ref="L52:L60" si="42">ROUND((F52/8*5)/3,0)*3</f>
        <v>1412490</v>
      </c>
      <c r="M52" s="148">
        <f t="shared" ref="M52:M60" si="43">ROUND((B52/8*6)/3,0)*3</f>
        <v>1618899</v>
      </c>
      <c r="N52" s="148">
        <f t="shared" ref="N52:N60" si="44">ROUND((E52/8*6)/3,0)*3</f>
        <v>1618899</v>
      </c>
      <c r="O52" s="148">
        <f t="shared" ref="O52:O60" si="45">ROUND((F52/8*6)/3,0)*3</f>
        <v>1694988</v>
      </c>
      <c r="P52" s="149"/>
      <c r="Q52" s="249"/>
      <c r="R52" s="148">
        <f t="shared" si="11"/>
        <v>0</v>
      </c>
      <c r="S52" s="17">
        <f t="shared" ref="S52:S60" si="46">(F52-E52)*R52</f>
        <v>0</v>
      </c>
      <c r="T52" s="134">
        <f t="shared" ref="T52:T60" si="47">(F52-E52)/E52</f>
        <v>4.699997637284211E-2</v>
      </c>
    </row>
    <row r="53" spans="1:21" ht="15.75" x14ac:dyDescent="0.25">
      <c r="A53" s="143" t="s">
        <v>24</v>
      </c>
      <c r="B53" s="143">
        <v>2190576</v>
      </c>
      <c r="C53" s="145">
        <f t="shared" si="13"/>
        <v>1.4999999999999902E-2</v>
      </c>
      <c r="D53" s="146">
        <f t="shared" ref="D53:D60" si="48">D52*1.015</f>
        <v>2190910.9949999996</v>
      </c>
      <c r="E53" s="223">
        <v>2190910.9949999996</v>
      </c>
      <c r="F53" s="147">
        <f>ROUND($E53*(1+Summary!$C$6)/3,0)*3</f>
        <v>2293884</v>
      </c>
      <c r="G53" s="148">
        <f t="shared" si="39"/>
        <v>821466</v>
      </c>
      <c r="H53" s="148">
        <f t="shared" si="16"/>
        <v>821592</v>
      </c>
      <c r="I53" s="148">
        <f t="shared" si="40"/>
        <v>860208</v>
      </c>
      <c r="J53" s="148">
        <f t="shared" si="41"/>
        <v>1369110</v>
      </c>
      <c r="K53" s="148">
        <f t="shared" si="19"/>
        <v>1369320</v>
      </c>
      <c r="L53" s="148">
        <f t="shared" si="42"/>
        <v>1433679</v>
      </c>
      <c r="M53" s="148">
        <f t="shared" si="43"/>
        <v>1642932</v>
      </c>
      <c r="N53" s="148">
        <f t="shared" si="44"/>
        <v>1643184</v>
      </c>
      <c r="O53" s="148">
        <f t="shared" si="45"/>
        <v>1720413</v>
      </c>
      <c r="P53" s="149"/>
      <c r="Q53" s="249"/>
      <c r="R53" s="148">
        <f t="shared" si="11"/>
        <v>0</v>
      </c>
      <c r="S53" s="17">
        <f t="shared" si="46"/>
        <v>0</v>
      </c>
      <c r="T53" s="134">
        <f t="shared" si="47"/>
        <v>4.7000085916315541E-2</v>
      </c>
      <c r="U53" s="119">
        <f t="shared" ref="U53:U60" si="49">F53/F52-1</f>
        <v>1.500010619544212E-2</v>
      </c>
    </row>
    <row r="54" spans="1:21" ht="15.75" x14ac:dyDescent="0.25">
      <c r="A54" s="143" t="s">
        <v>25</v>
      </c>
      <c r="B54" s="143">
        <v>2223123</v>
      </c>
      <c r="C54" s="145">
        <f t="shared" si="13"/>
        <v>1.4999999999999902E-2</v>
      </c>
      <c r="D54" s="146">
        <f t="shared" si="48"/>
        <v>2223774.6599249993</v>
      </c>
      <c r="E54" s="223">
        <v>2223774.6599249993</v>
      </c>
      <c r="F54" s="147">
        <f>ROUND($E54*(1+Summary!$C$6)/3,0)*3</f>
        <v>2328291</v>
      </c>
      <c r="G54" s="148">
        <f t="shared" si="39"/>
        <v>833670</v>
      </c>
      <c r="H54" s="148">
        <f t="shared" si="16"/>
        <v>833916</v>
      </c>
      <c r="I54" s="148">
        <f t="shared" si="40"/>
        <v>873108</v>
      </c>
      <c r="J54" s="148">
        <f t="shared" si="41"/>
        <v>1389453</v>
      </c>
      <c r="K54" s="148">
        <f t="shared" si="19"/>
        <v>1389858</v>
      </c>
      <c r="L54" s="148">
        <f t="shared" si="42"/>
        <v>1455183</v>
      </c>
      <c r="M54" s="148">
        <f t="shared" si="43"/>
        <v>1667343</v>
      </c>
      <c r="N54" s="148">
        <f t="shared" si="44"/>
        <v>1667832</v>
      </c>
      <c r="O54" s="148">
        <f t="shared" si="45"/>
        <v>1746219</v>
      </c>
      <c r="P54" s="149"/>
      <c r="Q54" s="249"/>
      <c r="R54" s="148">
        <f t="shared" si="11"/>
        <v>0</v>
      </c>
      <c r="S54" s="17">
        <f t="shared" si="46"/>
        <v>0</v>
      </c>
      <c r="T54" s="134">
        <f t="shared" si="47"/>
        <v>4.6999519312143634E-2</v>
      </c>
      <c r="U54" s="119">
        <f t="shared" si="49"/>
        <v>1.4999450713288009E-2</v>
      </c>
    </row>
    <row r="55" spans="1:21" ht="15.75" x14ac:dyDescent="0.25">
      <c r="A55" s="143"/>
      <c r="B55" s="143">
        <v>2256153</v>
      </c>
      <c r="C55" s="145">
        <f t="shared" si="13"/>
        <v>1.4999999999999902E-2</v>
      </c>
      <c r="D55" s="146">
        <f t="shared" si="48"/>
        <v>2257131.2798238741</v>
      </c>
      <c r="E55" s="223">
        <v>2257131.2798238741</v>
      </c>
      <c r="F55" s="147">
        <f>ROUND($E55*(1+Summary!$C$6)/3,0)*3</f>
        <v>2363217</v>
      </c>
      <c r="G55" s="148">
        <f t="shared" si="39"/>
        <v>846057</v>
      </c>
      <c r="H55" s="148">
        <f t="shared" si="16"/>
        <v>846423</v>
      </c>
      <c r="I55" s="148">
        <f t="shared" si="40"/>
        <v>886206</v>
      </c>
      <c r="J55" s="148">
        <f t="shared" si="41"/>
        <v>1410096</v>
      </c>
      <c r="K55" s="148">
        <f t="shared" si="19"/>
        <v>1410708</v>
      </c>
      <c r="L55" s="148">
        <f t="shared" si="42"/>
        <v>1477011</v>
      </c>
      <c r="M55" s="148">
        <f t="shared" si="43"/>
        <v>1692114</v>
      </c>
      <c r="N55" s="148">
        <f t="shared" si="44"/>
        <v>1692849</v>
      </c>
      <c r="O55" s="148">
        <f t="shared" si="45"/>
        <v>1772412</v>
      </c>
      <c r="P55" s="149"/>
      <c r="Q55" s="249"/>
      <c r="R55" s="148">
        <f t="shared" si="11"/>
        <v>0</v>
      </c>
      <c r="S55" s="17">
        <f t="shared" si="46"/>
        <v>0</v>
      </c>
      <c r="T55" s="134">
        <f t="shared" si="47"/>
        <v>4.7000243682947779E-2</v>
      </c>
      <c r="U55" s="119">
        <f t="shared" si="49"/>
        <v>1.5000702231808605E-2</v>
      </c>
    </row>
    <row r="56" spans="1:21" ht="15.75" x14ac:dyDescent="0.25">
      <c r="A56" s="143"/>
      <c r="B56" s="143">
        <v>2289663</v>
      </c>
      <c r="C56" s="145">
        <f t="shared" si="13"/>
        <v>1.4999999999999902E-2</v>
      </c>
      <c r="D56" s="146">
        <f t="shared" si="48"/>
        <v>2290988.2490212321</v>
      </c>
      <c r="E56" s="223">
        <v>2290988.2490212321</v>
      </c>
      <c r="F56" s="147">
        <f>ROUND($E56*(1+Summary!$C$6)/3,0)*3</f>
        <v>2398665</v>
      </c>
      <c r="G56" s="148">
        <f t="shared" si="39"/>
        <v>858624</v>
      </c>
      <c r="H56" s="148">
        <f t="shared" si="16"/>
        <v>859122</v>
      </c>
      <c r="I56" s="148">
        <f t="shared" si="40"/>
        <v>899499</v>
      </c>
      <c r="J56" s="148">
        <f t="shared" si="41"/>
        <v>1431039</v>
      </c>
      <c r="K56" s="148">
        <f t="shared" si="19"/>
        <v>1431867</v>
      </c>
      <c r="L56" s="148">
        <f t="shared" si="42"/>
        <v>1499166</v>
      </c>
      <c r="M56" s="148">
        <f t="shared" si="43"/>
        <v>1717248</v>
      </c>
      <c r="N56" s="148">
        <f t="shared" si="44"/>
        <v>1718241</v>
      </c>
      <c r="O56" s="148">
        <f t="shared" si="45"/>
        <v>1798998</v>
      </c>
      <c r="P56" s="149"/>
      <c r="Q56" s="249"/>
      <c r="R56" s="148">
        <f t="shared" si="11"/>
        <v>0</v>
      </c>
      <c r="S56" s="17">
        <f t="shared" si="46"/>
        <v>0</v>
      </c>
      <c r="T56" s="134">
        <f t="shared" si="47"/>
        <v>4.7000132377269979E-2</v>
      </c>
      <c r="U56" s="119">
        <f t="shared" si="49"/>
        <v>1.4999892096239975E-2</v>
      </c>
    </row>
    <row r="57" spans="1:21" ht="15.75" x14ac:dyDescent="0.25">
      <c r="A57" s="143"/>
      <c r="B57" s="143">
        <v>2323683</v>
      </c>
      <c r="C57" s="145">
        <f t="shared" si="13"/>
        <v>1.4999999999999902E-2</v>
      </c>
      <c r="D57" s="146">
        <f t="shared" si="48"/>
        <v>2325353.0727565503</v>
      </c>
      <c r="E57" s="223">
        <v>2325353.0727565503</v>
      </c>
      <c r="F57" s="147">
        <f>ROUND($E57*(1+Summary!$C$6)/3,0)*3</f>
        <v>2434644</v>
      </c>
      <c r="G57" s="148">
        <f t="shared" si="39"/>
        <v>871380</v>
      </c>
      <c r="H57" s="148">
        <f t="shared" si="16"/>
        <v>872007</v>
      </c>
      <c r="I57" s="148">
        <f t="shared" si="40"/>
        <v>912993</v>
      </c>
      <c r="J57" s="148">
        <f t="shared" si="41"/>
        <v>1452303</v>
      </c>
      <c r="K57" s="148">
        <f t="shared" si="19"/>
        <v>1453347</v>
      </c>
      <c r="L57" s="148">
        <f t="shared" si="42"/>
        <v>1521654</v>
      </c>
      <c r="M57" s="148">
        <f t="shared" si="43"/>
        <v>1742763</v>
      </c>
      <c r="N57" s="148">
        <f t="shared" si="44"/>
        <v>1744014</v>
      </c>
      <c r="O57" s="148">
        <f t="shared" si="45"/>
        <v>1825983</v>
      </c>
      <c r="P57" s="149"/>
      <c r="Q57" s="249"/>
      <c r="R57" s="148">
        <f t="shared" si="11"/>
        <v>0</v>
      </c>
      <c r="S57" s="17">
        <f t="shared" si="46"/>
        <v>0</v>
      </c>
      <c r="T57" s="134">
        <f t="shared" si="47"/>
        <v>4.6999713086104664E-2</v>
      </c>
      <c r="U57" s="119">
        <f t="shared" si="49"/>
        <v>1.499959352389757E-2</v>
      </c>
    </row>
    <row r="58" spans="1:21" ht="15.75" x14ac:dyDescent="0.25">
      <c r="A58" s="143"/>
      <c r="B58" s="143">
        <v>2358207</v>
      </c>
      <c r="C58" s="145">
        <f t="shared" si="13"/>
        <v>1.4999999999999902E-2</v>
      </c>
      <c r="D58" s="146">
        <f t="shared" si="48"/>
        <v>2360233.3688478982</v>
      </c>
      <c r="E58" s="223">
        <v>2360233.3688478982</v>
      </c>
      <c r="F58" s="147">
        <f>ROUND($E58*(1+Summary!$C$6)/3,0)*3</f>
        <v>2471163</v>
      </c>
      <c r="G58" s="148">
        <f t="shared" si="39"/>
        <v>884328</v>
      </c>
      <c r="H58" s="148">
        <f t="shared" si="16"/>
        <v>885087</v>
      </c>
      <c r="I58" s="148">
        <f t="shared" si="40"/>
        <v>926685</v>
      </c>
      <c r="J58" s="148">
        <f t="shared" si="41"/>
        <v>1473879</v>
      </c>
      <c r="K58" s="148">
        <f t="shared" si="19"/>
        <v>1475145</v>
      </c>
      <c r="L58" s="148">
        <f t="shared" si="42"/>
        <v>1544478</v>
      </c>
      <c r="M58" s="148">
        <f t="shared" si="43"/>
        <v>1768656</v>
      </c>
      <c r="N58" s="148">
        <f t="shared" si="44"/>
        <v>1770174</v>
      </c>
      <c r="O58" s="148">
        <f t="shared" si="45"/>
        <v>1853373</v>
      </c>
      <c r="P58" s="149"/>
      <c r="Q58" s="249"/>
      <c r="R58" s="148">
        <f t="shared" si="11"/>
        <v>0</v>
      </c>
      <c r="S58" s="17">
        <f t="shared" si="46"/>
        <v>0</v>
      </c>
      <c r="T58" s="134">
        <f t="shared" si="47"/>
        <v>4.6999433452739429E-2</v>
      </c>
      <c r="U58" s="119">
        <f t="shared" si="49"/>
        <v>1.4999728913138943E-2</v>
      </c>
    </row>
    <row r="59" spans="1:21" ht="15.75" x14ac:dyDescent="0.25">
      <c r="A59" s="143" t="s">
        <v>2</v>
      </c>
      <c r="B59" s="143">
        <v>2393253</v>
      </c>
      <c r="C59" s="145">
        <f t="shared" si="13"/>
        <v>1.4999999999999902E-2</v>
      </c>
      <c r="D59" s="146">
        <f t="shared" si="48"/>
        <v>2395636.8693806166</v>
      </c>
      <c r="E59" s="223">
        <v>2395636.8693806166</v>
      </c>
      <c r="F59" s="147">
        <f>ROUND($E59*(1+Summary!$C$6)/3,0)*3</f>
        <v>2508231</v>
      </c>
      <c r="G59" s="148">
        <f t="shared" si="39"/>
        <v>897471</v>
      </c>
      <c r="H59" s="148">
        <f t="shared" si="16"/>
        <v>898365</v>
      </c>
      <c r="I59" s="148">
        <f t="shared" si="40"/>
        <v>940587</v>
      </c>
      <c r="J59" s="148">
        <f t="shared" si="41"/>
        <v>1495782</v>
      </c>
      <c r="K59" s="148">
        <f t="shared" si="19"/>
        <v>1497273</v>
      </c>
      <c r="L59" s="148">
        <f t="shared" si="42"/>
        <v>1567644</v>
      </c>
      <c r="M59" s="148">
        <f t="shared" si="43"/>
        <v>1794939</v>
      </c>
      <c r="N59" s="148">
        <f t="shared" si="44"/>
        <v>1796727</v>
      </c>
      <c r="O59" s="148">
        <f t="shared" si="45"/>
        <v>1881174</v>
      </c>
      <c r="P59" s="149"/>
      <c r="Q59" s="249"/>
      <c r="R59" s="148">
        <f t="shared" si="11"/>
        <v>0</v>
      </c>
      <c r="S59" s="17">
        <f t="shared" si="46"/>
        <v>0</v>
      </c>
      <c r="T59" s="134">
        <f t="shared" si="47"/>
        <v>4.6999665123910968E-2</v>
      </c>
      <c r="U59" s="119">
        <f t="shared" si="49"/>
        <v>1.5000224590607791E-2</v>
      </c>
    </row>
    <row r="60" spans="1:21" ht="15.75" x14ac:dyDescent="0.25">
      <c r="A60" s="143"/>
      <c r="B60" s="143">
        <v>2428830</v>
      </c>
      <c r="C60" s="145">
        <f t="shared" si="13"/>
        <v>1.4999999999999902E-2</v>
      </c>
      <c r="D60" s="146">
        <f t="shared" si="48"/>
        <v>2431571.4224213255</v>
      </c>
      <c r="E60" s="223">
        <v>2431571.4224213255</v>
      </c>
      <c r="F60" s="147">
        <f>ROUND($E60*(1+Summary!$C$6)/3,0)*3</f>
        <v>2545854</v>
      </c>
      <c r="G60" s="148">
        <f t="shared" si="39"/>
        <v>910812</v>
      </c>
      <c r="H60" s="148">
        <f t="shared" si="16"/>
        <v>911838</v>
      </c>
      <c r="I60" s="148">
        <f t="shared" si="40"/>
        <v>954696</v>
      </c>
      <c r="J60" s="148">
        <f t="shared" si="41"/>
        <v>1518018</v>
      </c>
      <c r="K60" s="148">
        <f t="shared" si="19"/>
        <v>1519731</v>
      </c>
      <c r="L60" s="148">
        <f t="shared" si="42"/>
        <v>1591158</v>
      </c>
      <c r="M60" s="148">
        <f t="shared" si="43"/>
        <v>1821624</v>
      </c>
      <c r="N60" s="148">
        <f t="shared" si="44"/>
        <v>1823679</v>
      </c>
      <c r="O60" s="148">
        <f t="shared" si="45"/>
        <v>1909392</v>
      </c>
      <c r="P60" s="149"/>
      <c r="Q60" s="249"/>
      <c r="R60" s="148">
        <f t="shared" si="11"/>
        <v>0</v>
      </c>
      <c r="S60" s="17">
        <f t="shared" si="46"/>
        <v>0</v>
      </c>
      <c r="T60" s="134">
        <f t="shared" si="47"/>
        <v>4.6999473889553084E-2</v>
      </c>
      <c r="U60" s="119">
        <f t="shared" si="49"/>
        <v>1.4999814610376694E-2</v>
      </c>
    </row>
    <row r="61" spans="1:21" ht="18.75" thickBot="1" x14ac:dyDescent="0.3">
      <c r="E61" s="8"/>
      <c r="F61" s="9"/>
      <c r="G61" s="9"/>
      <c r="H61" s="9"/>
      <c r="I61" s="9"/>
      <c r="J61" s="9"/>
      <c r="K61" s="9"/>
      <c r="L61" s="9"/>
      <c r="M61" s="9"/>
      <c r="N61" s="9"/>
      <c r="O61" s="9"/>
      <c r="P61" s="16"/>
      <c r="Q61" s="16"/>
      <c r="R61" s="16"/>
      <c r="S61" s="16"/>
      <c r="T61" s="136"/>
    </row>
    <row r="62" spans="1:21" ht="16.5" thickBot="1" x14ac:dyDescent="0.3"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8">
        <f>SUM(P8:P60)</f>
        <v>0</v>
      </c>
      <c r="Q62" s="18">
        <f>SUM(Q8:Q60)</f>
        <v>0</v>
      </c>
      <c r="R62" s="18">
        <f>SUM(R8:R60)</f>
        <v>0</v>
      </c>
      <c r="S62" s="18">
        <f>SUM(S8:S60)</f>
        <v>0</v>
      </c>
      <c r="T62" s="136"/>
    </row>
    <row r="63" spans="1:21" hidden="1" x14ac:dyDescent="0.2"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36"/>
    </row>
    <row r="64" spans="1:21" hidden="1" x14ac:dyDescent="0.2"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36"/>
    </row>
    <row r="65" spans="1:20" ht="18" hidden="1" x14ac:dyDescent="0.25">
      <c r="A65" s="44" t="s">
        <v>4</v>
      </c>
      <c r="B65" s="44"/>
      <c r="C65" s="121"/>
      <c r="D65" s="8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36"/>
    </row>
    <row r="66" spans="1:20" hidden="1" x14ac:dyDescent="0.2"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36"/>
    </row>
    <row r="67" spans="1:20" ht="13.15" hidden="1" customHeight="1" thickBot="1" x14ac:dyDescent="0.25">
      <c r="A67" s="284" t="s">
        <v>60</v>
      </c>
      <c r="B67" s="82"/>
      <c r="C67" s="122"/>
      <c r="D67" s="88"/>
      <c r="E67" s="284" t="str">
        <f>E4</f>
        <v>Existing package on 31 March 2024</v>
      </c>
      <c r="F67" s="284" t="str">
        <f>F4</f>
        <v>Revised Full-time package wef 1 April 2024 (rounded)</v>
      </c>
      <c r="G67" s="284" t="s">
        <v>54</v>
      </c>
      <c r="H67" s="82"/>
      <c r="I67" s="284" t="s">
        <v>53</v>
      </c>
      <c r="J67" s="284" t="s">
        <v>55</v>
      </c>
      <c r="K67" s="82"/>
      <c r="L67" s="284" t="s">
        <v>56</v>
      </c>
      <c r="M67" s="284" t="s">
        <v>57</v>
      </c>
      <c r="N67" s="82"/>
      <c r="O67" s="284" t="s">
        <v>58</v>
      </c>
      <c r="P67" s="287" t="s">
        <v>46</v>
      </c>
      <c r="Q67" s="288"/>
      <c r="R67" s="289"/>
      <c r="S67" s="291" t="s">
        <v>1</v>
      </c>
      <c r="T67" s="294" t="s">
        <v>59</v>
      </c>
    </row>
    <row r="68" spans="1:20" hidden="1" x14ac:dyDescent="0.2">
      <c r="A68" s="285"/>
      <c r="B68" s="83"/>
      <c r="C68" s="123"/>
      <c r="D68" s="89"/>
      <c r="E68" s="285"/>
      <c r="F68" s="285"/>
      <c r="G68" s="285"/>
      <c r="H68" s="83"/>
      <c r="I68" s="285"/>
      <c r="J68" s="285"/>
      <c r="K68" s="83"/>
      <c r="L68" s="285"/>
      <c r="M68" s="285"/>
      <c r="N68" s="83"/>
      <c r="O68" s="285"/>
      <c r="P68" s="297" t="s">
        <v>4</v>
      </c>
      <c r="Q68" s="299" t="s">
        <v>47</v>
      </c>
      <c r="R68" s="301" t="s">
        <v>8</v>
      </c>
      <c r="S68" s="292"/>
      <c r="T68" s="295"/>
    </row>
    <row r="69" spans="1:20" ht="27" hidden="1" customHeight="1" thickBot="1" x14ac:dyDescent="0.25">
      <c r="A69" s="286"/>
      <c r="B69" s="84"/>
      <c r="C69" s="124"/>
      <c r="D69" s="90"/>
      <c r="E69" s="286"/>
      <c r="F69" s="286"/>
      <c r="G69" s="286"/>
      <c r="H69" s="84"/>
      <c r="I69" s="286"/>
      <c r="J69" s="286"/>
      <c r="K69" s="84"/>
      <c r="L69" s="286"/>
      <c r="M69" s="286"/>
      <c r="N69" s="84"/>
      <c r="O69" s="286"/>
      <c r="P69" s="298"/>
      <c r="Q69" s="300"/>
      <c r="R69" s="302"/>
      <c r="S69" s="293"/>
      <c r="T69" s="296"/>
    </row>
    <row r="70" spans="1:20" hidden="1" x14ac:dyDescent="0.2">
      <c r="A70" t="s">
        <v>2</v>
      </c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</row>
    <row r="71" spans="1:20" ht="15.75" hidden="1" x14ac:dyDescent="0.25">
      <c r="A71" s="10" t="s">
        <v>9</v>
      </c>
      <c r="B71" s="10"/>
      <c r="C71" s="125"/>
      <c r="D71" s="91"/>
      <c r="E71" s="73">
        <v>1053861</v>
      </c>
      <c r="F71" s="11">
        <f>ROUND($E71*(1+Summary!$C$3)/3,0)*3</f>
        <v>1103391</v>
      </c>
      <c r="G71" s="17">
        <f t="shared" ref="G71:G82" si="50">ROUND((E71/8*3)/3,0)*3</f>
        <v>395199</v>
      </c>
      <c r="H71" s="17"/>
      <c r="I71" s="17">
        <f t="shared" ref="I71:I82" si="51">ROUND((F71/8*3)/3,0)*3</f>
        <v>413772</v>
      </c>
      <c r="J71" s="17">
        <f t="shared" ref="J71:J82" si="52">ROUND((E71/8*5)/3,0)*3</f>
        <v>658662</v>
      </c>
      <c r="K71" s="17"/>
      <c r="L71" s="17">
        <f t="shared" ref="L71:L82" si="53">ROUND((F71/8*5)/3,0)*3</f>
        <v>689619</v>
      </c>
      <c r="M71" s="17">
        <f t="shared" ref="M71:M82" si="54">ROUND((E71/8*6)/3,0)*3</f>
        <v>790395</v>
      </c>
      <c r="N71" s="17"/>
      <c r="O71" s="17">
        <f t="shared" ref="O71:O82" si="55">ROUND((F71/8*6)/3,0)*3</f>
        <v>827544</v>
      </c>
      <c r="P71" s="74">
        <v>190</v>
      </c>
      <c r="Q71" s="30"/>
      <c r="R71" s="30"/>
      <c r="S71" s="17">
        <f t="shared" ref="S71:S82" si="56">(F71-E71)*P71</f>
        <v>9410700</v>
      </c>
      <c r="T71" s="134">
        <f t="shared" ref="T71:T82" si="57">(F71-E71)/E71</f>
        <v>4.6998607975814649E-2</v>
      </c>
    </row>
    <row r="72" spans="1:20" ht="15.75" hidden="1" x14ac:dyDescent="0.25">
      <c r="A72" s="10" t="s">
        <v>18</v>
      </c>
      <c r="B72" s="10"/>
      <c r="C72" s="125"/>
      <c r="D72" s="91"/>
      <c r="E72" s="80">
        <v>1069674</v>
      </c>
      <c r="F72" s="11">
        <f>ROUND($E72*(1+Summary!$C$3)/3,0)*3</f>
        <v>1119948</v>
      </c>
      <c r="G72" s="17">
        <f t="shared" si="50"/>
        <v>401127</v>
      </c>
      <c r="H72" s="17"/>
      <c r="I72" s="17">
        <f t="shared" si="51"/>
        <v>419982</v>
      </c>
      <c r="J72" s="17">
        <f t="shared" si="52"/>
        <v>668547</v>
      </c>
      <c r="K72" s="17"/>
      <c r="L72" s="17">
        <f t="shared" si="53"/>
        <v>699969</v>
      </c>
      <c r="M72" s="17">
        <f t="shared" si="54"/>
        <v>802257</v>
      </c>
      <c r="N72" s="17"/>
      <c r="O72" s="17">
        <f t="shared" si="55"/>
        <v>839961</v>
      </c>
      <c r="P72" s="74">
        <v>24</v>
      </c>
      <c r="Q72" s="30"/>
      <c r="R72" s="30"/>
      <c r="S72" s="17">
        <f t="shared" si="56"/>
        <v>1206576</v>
      </c>
      <c r="T72" s="134">
        <f t="shared" si="57"/>
        <v>4.6999366162026934E-2</v>
      </c>
    </row>
    <row r="73" spans="1:20" ht="15.75" hidden="1" x14ac:dyDescent="0.25">
      <c r="A73" s="10" t="s">
        <v>19</v>
      </c>
      <c r="B73" s="10"/>
      <c r="C73" s="125"/>
      <c r="D73" s="91"/>
      <c r="E73" s="80">
        <v>1085721</v>
      </c>
      <c r="F73" s="11">
        <f>ROUND($E73*(1+Summary!$C$3)/3,0)*3</f>
        <v>1136751</v>
      </c>
      <c r="G73" s="17">
        <f t="shared" si="50"/>
        <v>407145</v>
      </c>
      <c r="H73" s="17"/>
      <c r="I73" s="17">
        <f t="shared" si="51"/>
        <v>426282</v>
      </c>
      <c r="J73" s="17">
        <f t="shared" si="52"/>
        <v>678576</v>
      </c>
      <c r="K73" s="17"/>
      <c r="L73" s="17">
        <f t="shared" si="53"/>
        <v>710469</v>
      </c>
      <c r="M73" s="17">
        <f t="shared" si="54"/>
        <v>814290</v>
      </c>
      <c r="N73" s="17"/>
      <c r="O73" s="17">
        <f t="shared" si="55"/>
        <v>852564</v>
      </c>
      <c r="P73" s="74">
        <v>44</v>
      </c>
      <c r="Q73" s="30"/>
      <c r="R73" s="30"/>
      <c r="S73" s="17">
        <f t="shared" si="56"/>
        <v>2245320</v>
      </c>
      <c r="T73" s="134">
        <f t="shared" si="57"/>
        <v>4.7001025125239355E-2</v>
      </c>
    </row>
    <row r="74" spans="1:20" ht="15.75" hidden="1" x14ac:dyDescent="0.25">
      <c r="A74" s="10"/>
      <c r="B74" s="10"/>
      <c r="C74" s="125"/>
      <c r="D74" s="91"/>
      <c r="E74" s="80">
        <v>1102005</v>
      </c>
      <c r="F74" s="11">
        <f>ROUND($E74*(1+Summary!$C$3)/3,0)*3</f>
        <v>1153800</v>
      </c>
      <c r="G74" s="17">
        <f t="shared" si="50"/>
        <v>413253</v>
      </c>
      <c r="H74" s="17"/>
      <c r="I74" s="17">
        <f t="shared" si="51"/>
        <v>432675</v>
      </c>
      <c r="J74" s="17">
        <f t="shared" si="52"/>
        <v>688752</v>
      </c>
      <c r="K74" s="17"/>
      <c r="L74" s="17">
        <f t="shared" si="53"/>
        <v>721125</v>
      </c>
      <c r="M74" s="17">
        <f t="shared" si="54"/>
        <v>826503</v>
      </c>
      <c r="N74" s="17"/>
      <c r="O74" s="17">
        <f t="shared" si="55"/>
        <v>865350</v>
      </c>
      <c r="P74" s="74">
        <v>107</v>
      </c>
      <c r="Q74" s="30"/>
      <c r="R74" s="30"/>
      <c r="S74" s="17">
        <f t="shared" si="56"/>
        <v>5542065</v>
      </c>
      <c r="T74" s="134">
        <f t="shared" si="57"/>
        <v>4.7000694189227817E-2</v>
      </c>
    </row>
    <row r="75" spans="1:20" ht="15.75" hidden="1" x14ac:dyDescent="0.25">
      <c r="A75" s="10"/>
      <c r="B75" s="10"/>
      <c r="C75" s="125"/>
      <c r="D75" s="91"/>
      <c r="E75" s="80">
        <v>1118541</v>
      </c>
      <c r="F75" s="11">
        <f>ROUND($E75*(1+Summary!$C$3)/3,0)*3</f>
        <v>1171113</v>
      </c>
      <c r="G75" s="17">
        <f t="shared" si="50"/>
        <v>419454</v>
      </c>
      <c r="H75" s="17"/>
      <c r="I75" s="17">
        <f t="shared" si="51"/>
        <v>439167</v>
      </c>
      <c r="J75" s="17">
        <f t="shared" si="52"/>
        <v>699087</v>
      </c>
      <c r="K75" s="17"/>
      <c r="L75" s="17">
        <f t="shared" si="53"/>
        <v>731946</v>
      </c>
      <c r="M75" s="17">
        <f t="shared" si="54"/>
        <v>838905</v>
      </c>
      <c r="N75" s="17"/>
      <c r="O75" s="17">
        <f t="shared" si="55"/>
        <v>878334</v>
      </c>
      <c r="P75" s="74">
        <v>25</v>
      </c>
      <c r="Q75" s="30"/>
      <c r="R75" s="30"/>
      <c r="S75" s="17">
        <f t="shared" si="56"/>
        <v>1314300</v>
      </c>
      <c r="T75" s="134">
        <f t="shared" si="57"/>
        <v>4.7000512274471835E-2</v>
      </c>
    </row>
    <row r="76" spans="1:20" ht="15.75" hidden="1" x14ac:dyDescent="0.25">
      <c r="A76" s="10"/>
      <c r="B76" s="10"/>
      <c r="C76" s="125"/>
      <c r="D76" s="91"/>
      <c r="E76" s="80">
        <v>1135320</v>
      </c>
      <c r="F76" s="11">
        <f>ROUND($E76*(1+Summary!$C$3)/3,0)*3</f>
        <v>1188681</v>
      </c>
      <c r="G76" s="17">
        <f t="shared" si="50"/>
        <v>425745</v>
      </c>
      <c r="H76" s="17"/>
      <c r="I76" s="17">
        <f t="shared" si="51"/>
        <v>445755</v>
      </c>
      <c r="J76" s="17">
        <f t="shared" si="52"/>
        <v>709575</v>
      </c>
      <c r="K76" s="17"/>
      <c r="L76" s="17">
        <f t="shared" si="53"/>
        <v>742926</v>
      </c>
      <c r="M76" s="17">
        <f t="shared" si="54"/>
        <v>851490</v>
      </c>
      <c r="N76" s="17"/>
      <c r="O76" s="17">
        <f t="shared" si="55"/>
        <v>891510</v>
      </c>
      <c r="P76" s="74">
        <v>9</v>
      </c>
      <c r="Q76" s="30"/>
      <c r="R76" s="30"/>
      <c r="S76" s="17">
        <f t="shared" si="56"/>
        <v>480249</v>
      </c>
      <c r="T76" s="134">
        <f t="shared" si="57"/>
        <v>4.7000845576577528E-2</v>
      </c>
    </row>
    <row r="77" spans="1:20" ht="15.75" hidden="1" x14ac:dyDescent="0.25">
      <c r="A77" s="10"/>
      <c r="B77" s="10"/>
      <c r="C77" s="125"/>
      <c r="D77" s="91"/>
      <c r="E77" s="80">
        <v>1152339</v>
      </c>
      <c r="F77" s="11">
        <f>ROUND($E77*(1+Summary!$C$3)/3,0)*3</f>
        <v>1206498</v>
      </c>
      <c r="G77" s="17">
        <f t="shared" si="50"/>
        <v>432126</v>
      </c>
      <c r="H77" s="17"/>
      <c r="I77" s="17">
        <f t="shared" si="51"/>
        <v>452436</v>
      </c>
      <c r="J77" s="17">
        <f t="shared" si="52"/>
        <v>720213</v>
      </c>
      <c r="K77" s="17"/>
      <c r="L77" s="17">
        <f t="shared" si="53"/>
        <v>754062</v>
      </c>
      <c r="M77" s="17">
        <f t="shared" si="54"/>
        <v>864255</v>
      </c>
      <c r="N77" s="17"/>
      <c r="O77" s="17">
        <f t="shared" si="55"/>
        <v>904875</v>
      </c>
      <c r="P77" s="74">
        <v>8</v>
      </c>
      <c r="Q77" s="30"/>
      <c r="R77" s="30"/>
      <c r="S77" s="17">
        <f t="shared" si="56"/>
        <v>433272</v>
      </c>
      <c r="T77" s="134">
        <f t="shared" si="57"/>
        <v>4.6999190342425279E-2</v>
      </c>
    </row>
    <row r="78" spans="1:20" ht="15.75" hidden="1" x14ac:dyDescent="0.25">
      <c r="A78" s="10" t="s">
        <v>2</v>
      </c>
      <c r="B78" s="10"/>
      <c r="C78" s="125"/>
      <c r="D78" s="91"/>
      <c r="E78" s="80">
        <v>1169643</v>
      </c>
      <c r="F78" s="11">
        <f>ROUND($E78*(1+Summary!$C$3)/3,0)*3</f>
        <v>1224615</v>
      </c>
      <c r="G78" s="17">
        <f t="shared" si="50"/>
        <v>438615</v>
      </c>
      <c r="H78" s="17"/>
      <c r="I78" s="17">
        <f t="shared" si="51"/>
        <v>459231</v>
      </c>
      <c r="J78" s="17">
        <f t="shared" si="52"/>
        <v>731028</v>
      </c>
      <c r="K78" s="17"/>
      <c r="L78" s="17">
        <f t="shared" si="53"/>
        <v>765384</v>
      </c>
      <c r="M78" s="17">
        <f t="shared" si="54"/>
        <v>877233</v>
      </c>
      <c r="N78" s="17"/>
      <c r="O78" s="17">
        <f t="shared" si="55"/>
        <v>918462</v>
      </c>
      <c r="P78" s="74">
        <v>9</v>
      </c>
      <c r="Q78" s="30"/>
      <c r="R78" s="30"/>
      <c r="S78" s="17">
        <f t="shared" si="56"/>
        <v>494748</v>
      </c>
      <c r="T78" s="134">
        <f t="shared" si="57"/>
        <v>4.6998956091730555E-2</v>
      </c>
    </row>
    <row r="79" spans="1:20" ht="15.75" hidden="1" x14ac:dyDescent="0.25">
      <c r="A79" s="10"/>
      <c r="B79" s="10"/>
      <c r="C79" s="125"/>
      <c r="D79" s="91"/>
      <c r="E79" s="80">
        <v>1187175</v>
      </c>
      <c r="F79" s="11">
        <f>ROUND($E79*(1+Summary!$C$3)/3,0)*3</f>
        <v>1242972</v>
      </c>
      <c r="G79" s="17">
        <f t="shared" si="50"/>
        <v>445191</v>
      </c>
      <c r="H79" s="17"/>
      <c r="I79" s="17">
        <f t="shared" si="51"/>
        <v>466116</v>
      </c>
      <c r="J79" s="17">
        <f t="shared" si="52"/>
        <v>741984</v>
      </c>
      <c r="K79" s="17"/>
      <c r="L79" s="17">
        <f t="shared" si="53"/>
        <v>776859</v>
      </c>
      <c r="M79" s="17">
        <f t="shared" si="54"/>
        <v>890382</v>
      </c>
      <c r="N79" s="17"/>
      <c r="O79" s="17">
        <f t="shared" si="55"/>
        <v>932229</v>
      </c>
      <c r="P79" s="74">
        <v>27</v>
      </c>
      <c r="Q79" s="30"/>
      <c r="R79" s="30"/>
      <c r="S79" s="17">
        <f t="shared" si="56"/>
        <v>1506519</v>
      </c>
      <c r="T79" s="134">
        <f t="shared" si="57"/>
        <v>4.6999810474445639E-2</v>
      </c>
    </row>
    <row r="80" spans="1:20" ht="15.75" hidden="1" x14ac:dyDescent="0.25">
      <c r="A80" s="10"/>
      <c r="B80" s="10"/>
      <c r="C80" s="125"/>
      <c r="D80" s="91"/>
      <c r="E80" s="80">
        <v>1204983</v>
      </c>
      <c r="F80" s="11">
        <f>ROUND($E80*(1+Summary!$C$3)/3,0)*3</f>
        <v>1261617</v>
      </c>
      <c r="G80" s="17">
        <f t="shared" si="50"/>
        <v>451869</v>
      </c>
      <c r="H80" s="17"/>
      <c r="I80" s="17">
        <f t="shared" si="51"/>
        <v>473106</v>
      </c>
      <c r="J80" s="17">
        <f t="shared" si="52"/>
        <v>753114</v>
      </c>
      <c r="K80" s="17"/>
      <c r="L80" s="17">
        <f t="shared" si="53"/>
        <v>788511</v>
      </c>
      <c r="M80" s="17">
        <f t="shared" si="54"/>
        <v>903738</v>
      </c>
      <c r="N80" s="17"/>
      <c r="O80" s="17">
        <f t="shared" si="55"/>
        <v>946212</v>
      </c>
      <c r="P80" s="74">
        <v>18</v>
      </c>
      <c r="Q80" s="30"/>
      <c r="R80" s="30"/>
      <c r="S80" s="17">
        <f t="shared" si="56"/>
        <v>1019412</v>
      </c>
      <c r="T80" s="134">
        <f t="shared" si="57"/>
        <v>4.6999833192667449E-2</v>
      </c>
    </row>
    <row r="81" spans="1:20" ht="15.75" hidden="1" x14ac:dyDescent="0.25">
      <c r="A81" s="10"/>
      <c r="B81" s="10"/>
      <c r="C81" s="125"/>
      <c r="D81" s="91"/>
      <c r="E81" s="80">
        <v>1223055</v>
      </c>
      <c r="F81" s="11">
        <f>ROUND($E81*(1+Summary!$C$3)/3,0)*3</f>
        <v>1280538</v>
      </c>
      <c r="G81" s="17">
        <f t="shared" si="50"/>
        <v>458646</v>
      </c>
      <c r="H81" s="17"/>
      <c r="I81" s="17">
        <f t="shared" si="51"/>
        <v>480201</v>
      </c>
      <c r="J81" s="17">
        <f t="shared" si="52"/>
        <v>764409</v>
      </c>
      <c r="K81" s="17"/>
      <c r="L81" s="17">
        <f t="shared" si="53"/>
        <v>800337</v>
      </c>
      <c r="M81" s="17">
        <f t="shared" si="54"/>
        <v>917292</v>
      </c>
      <c r="N81" s="17"/>
      <c r="O81" s="17">
        <f t="shared" si="55"/>
        <v>960405</v>
      </c>
      <c r="P81" s="74">
        <v>21</v>
      </c>
      <c r="Q81" s="30"/>
      <c r="R81" s="30"/>
      <c r="S81" s="17">
        <f t="shared" si="56"/>
        <v>1207143</v>
      </c>
      <c r="T81" s="134">
        <f t="shared" si="57"/>
        <v>4.6999521689539719E-2</v>
      </c>
    </row>
    <row r="82" spans="1:20" ht="15.75" hidden="1" x14ac:dyDescent="0.25">
      <c r="A82" s="10"/>
      <c r="B82" s="10"/>
      <c r="C82" s="125"/>
      <c r="D82" s="91"/>
      <c r="E82" s="80">
        <v>1241400</v>
      </c>
      <c r="F82" s="11">
        <f>ROUND($E82*(1+Summary!$C$3)/3,0)*3</f>
        <v>1299747</v>
      </c>
      <c r="G82" s="17">
        <f t="shared" si="50"/>
        <v>465525</v>
      </c>
      <c r="H82" s="17"/>
      <c r="I82" s="17">
        <f t="shared" si="51"/>
        <v>487404</v>
      </c>
      <c r="J82" s="17">
        <f t="shared" si="52"/>
        <v>775875</v>
      </c>
      <c r="K82" s="17"/>
      <c r="L82" s="17">
        <f t="shared" si="53"/>
        <v>812343</v>
      </c>
      <c r="M82" s="17">
        <f t="shared" si="54"/>
        <v>931050</v>
      </c>
      <c r="N82" s="17"/>
      <c r="O82" s="17">
        <f t="shared" si="55"/>
        <v>974811</v>
      </c>
      <c r="P82" s="74">
        <v>89</v>
      </c>
      <c r="Q82" s="30"/>
      <c r="R82" s="30"/>
      <c r="S82" s="17">
        <f t="shared" si="56"/>
        <v>5192883</v>
      </c>
      <c r="T82" s="134">
        <f t="shared" si="57"/>
        <v>4.7000966650555823E-2</v>
      </c>
    </row>
    <row r="83" spans="1:20" ht="16.5" hidden="1" thickBot="1" x14ac:dyDescent="0.3">
      <c r="A83" s="10"/>
      <c r="B83" s="10"/>
      <c r="C83" s="125"/>
      <c r="D83" s="91"/>
      <c r="E83" s="78" t="s">
        <v>80</v>
      </c>
      <c r="F83" s="77">
        <f>(F85-F82)/F82</f>
        <v>4.5724283264358375E-3</v>
      </c>
      <c r="G83" s="17"/>
      <c r="H83" s="17"/>
      <c r="I83" s="17"/>
      <c r="J83" s="17"/>
      <c r="K83" s="17"/>
      <c r="L83" s="17"/>
      <c r="M83" s="17"/>
      <c r="N83" s="17"/>
      <c r="O83" s="17"/>
      <c r="P83" s="75"/>
      <c r="Q83" s="17"/>
      <c r="R83" s="17"/>
      <c r="S83" s="17"/>
      <c r="T83" s="134"/>
    </row>
    <row r="84" spans="1:20" ht="15.75" hidden="1" x14ac:dyDescent="0.25">
      <c r="A84" s="10"/>
      <c r="B84" s="10"/>
      <c r="C84" s="125"/>
      <c r="D84" s="91"/>
      <c r="E84" s="48"/>
      <c r="F84" s="11"/>
      <c r="G84" s="17"/>
      <c r="H84" s="17"/>
      <c r="I84" s="17"/>
      <c r="J84" s="17"/>
      <c r="K84" s="17"/>
      <c r="L84" s="17"/>
      <c r="M84" s="17"/>
      <c r="N84" s="17"/>
      <c r="O84" s="17"/>
      <c r="P84" s="75"/>
      <c r="Q84" s="17"/>
      <c r="R84" s="17"/>
      <c r="S84" s="17"/>
      <c r="T84" s="134"/>
    </row>
    <row r="85" spans="1:20" ht="15.75" hidden="1" x14ac:dyDescent="0.25">
      <c r="A85" s="10" t="s">
        <v>10</v>
      </c>
      <c r="B85" s="10"/>
      <c r="C85" s="125"/>
      <c r="D85" s="91"/>
      <c r="E85" s="79">
        <v>1247076</v>
      </c>
      <c r="F85" s="11">
        <f>ROUND($E85*(1+Summary!$C$4)/3,0)*3</f>
        <v>1305690</v>
      </c>
      <c r="G85" s="17">
        <f t="shared" ref="G85:G97" si="58">ROUND((E85/8*3)/3,0)*3</f>
        <v>467655</v>
      </c>
      <c r="H85" s="17"/>
      <c r="I85" s="17">
        <f t="shared" ref="I85:I97" si="59">ROUND((F85/8*3)/3,0)*3</f>
        <v>489633</v>
      </c>
      <c r="J85" s="17">
        <f t="shared" ref="J85:J97" si="60">ROUND((E85/8*5)/3,0)*3</f>
        <v>779424</v>
      </c>
      <c r="K85" s="17"/>
      <c r="L85" s="17">
        <f t="shared" ref="L85:L97" si="61">ROUND((F85/8*5)/3,0)*3</f>
        <v>816057</v>
      </c>
      <c r="M85" s="17">
        <f t="shared" ref="M85:M97" si="62">ROUND((E85/8*6)/3,0)*3</f>
        <v>935307</v>
      </c>
      <c r="N85" s="17"/>
      <c r="O85" s="17">
        <f t="shared" ref="O85:O97" si="63">ROUND((F85/8*6)/3,0)*3</f>
        <v>979269</v>
      </c>
      <c r="P85" s="74">
        <v>74</v>
      </c>
      <c r="Q85" s="33"/>
      <c r="R85" s="33"/>
      <c r="S85" s="17">
        <f t="shared" ref="S85:S97" si="64">(F85-E85)*P85</f>
        <v>4337436</v>
      </c>
      <c r="T85" s="134">
        <f t="shared" ref="T85:T97" si="65">(F85-E85)/E85</f>
        <v>4.7001145078567785E-2</v>
      </c>
    </row>
    <row r="86" spans="1:20" ht="15.75" hidden="1" x14ac:dyDescent="0.25">
      <c r="A86" s="10" t="s">
        <v>20</v>
      </c>
      <c r="B86" s="10"/>
      <c r="C86" s="125"/>
      <c r="D86" s="91"/>
      <c r="E86" s="79">
        <v>1265775</v>
      </c>
      <c r="F86" s="11">
        <f>ROUND($E86*(1+Summary!$C$4)/3,0)*3</f>
        <v>1325265</v>
      </c>
      <c r="G86" s="17">
        <f t="shared" si="58"/>
        <v>474666</v>
      </c>
      <c r="H86" s="17"/>
      <c r="I86" s="17">
        <f t="shared" si="59"/>
        <v>496974</v>
      </c>
      <c r="J86" s="17">
        <f t="shared" si="60"/>
        <v>791109</v>
      </c>
      <c r="K86" s="17"/>
      <c r="L86" s="17">
        <f t="shared" si="61"/>
        <v>828291</v>
      </c>
      <c r="M86" s="17">
        <f t="shared" si="62"/>
        <v>949332</v>
      </c>
      <c r="N86" s="17"/>
      <c r="O86" s="17">
        <f t="shared" si="63"/>
        <v>993948</v>
      </c>
      <c r="P86" s="74">
        <v>12</v>
      </c>
      <c r="Q86" s="33"/>
      <c r="R86" s="33"/>
      <c r="S86" s="17">
        <f t="shared" si="64"/>
        <v>713880</v>
      </c>
      <c r="T86" s="134">
        <f t="shared" si="65"/>
        <v>4.6998874207501332E-2</v>
      </c>
    </row>
    <row r="87" spans="1:20" ht="15.75" hidden="1" x14ac:dyDescent="0.25">
      <c r="A87" s="10" t="s">
        <v>21</v>
      </c>
      <c r="B87" s="10"/>
      <c r="C87" s="125"/>
      <c r="D87" s="91"/>
      <c r="E87" s="79">
        <v>1284774</v>
      </c>
      <c r="F87" s="11">
        <f>ROUND($E87*(1+Summary!$C$4)/3,0)*3</f>
        <v>1345158</v>
      </c>
      <c r="G87" s="17">
        <f t="shared" si="58"/>
        <v>481791</v>
      </c>
      <c r="H87" s="17"/>
      <c r="I87" s="17">
        <f t="shared" si="59"/>
        <v>504435</v>
      </c>
      <c r="J87" s="17">
        <f t="shared" si="60"/>
        <v>802983</v>
      </c>
      <c r="K87" s="17"/>
      <c r="L87" s="17">
        <f t="shared" si="61"/>
        <v>840723</v>
      </c>
      <c r="M87" s="17">
        <f t="shared" si="62"/>
        <v>963582</v>
      </c>
      <c r="N87" s="17"/>
      <c r="O87" s="17">
        <f t="shared" si="63"/>
        <v>1008870</v>
      </c>
      <c r="P87" s="74">
        <v>19</v>
      </c>
      <c r="Q87" s="33"/>
      <c r="R87" s="33"/>
      <c r="S87" s="17">
        <f t="shared" si="64"/>
        <v>1147296</v>
      </c>
      <c r="T87" s="134">
        <f t="shared" si="65"/>
        <v>4.6999705784830641E-2</v>
      </c>
    </row>
    <row r="88" spans="1:20" ht="15.75" hidden="1" x14ac:dyDescent="0.25">
      <c r="A88" s="10" t="s">
        <v>2</v>
      </c>
      <c r="B88" s="10"/>
      <c r="C88" s="125"/>
      <c r="D88" s="91"/>
      <c r="E88" s="79">
        <v>1304049</v>
      </c>
      <c r="F88" s="11">
        <f>ROUND($E88*(1+Summary!$C$4)/3,0)*3</f>
        <v>1365339</v>
      </c>
      <c r="G88" s="17">
        <f t="shared" si="58"/>
        <v>489018</v>
      </c>
      <c r="H88" s="17"/>
      <c r="I88" s="17">
        <f t="shared" si="59"/>
        <v>512001</v>
      </c>
      <c r="J88" s="17">
        <f t="shared" si="60"/>
        <v>815031</v>
      </c>
      <c r="K88" s="17"/>
      <c r="L88" s="17">
        <f t="shared" si="61"/>
        <v>853338</v>
      </c>
      <c r="M88" s="17">
        <f t="shared" si="62"/>
        <v>978036</v>
      </c>
      <c r="N88" s="17"/>
      <c r="O88" s="17">
        <f t="shared" si="63"/>
        <v>1024005</v>
      </c>
      <c r="P88" s="74">
        <v>38</v>
      </c>
      <c r="Q88" s="33"/>
      <c r="R88" s="33"/>
      <c r="S88" s="17">
        <f t="shared" si="64"/>
        <v>2329020</v>
      </c>
      <c r="T88" s="134">
        <f t="shared" si="65"/>
        <v>4.6999767646767873E-2</v>
      </c>
    </row>
    <row r="89" spans="1:20" ht="15.75" hidden="1" x14ac:dyDescent="0.25">
      <c r="A89" s="10"/>
      <c r="B89" s="10"/>
      <c r="C89" s="125"/>
      <c r="D89" s="91"/>
      <c r="E89" s="79">
        <v>1323612</v>
      </c>
      <c r="F89" s="11">
        <f>ROUND($E89*(1+Summary!$C$4)/3,0)*3</f>
        <v>1385823</v>
      </c>
      <c r="G89" s="17">
        <f t="shared" si="58"/>
        <v>496356</v>
      </c>
      <c r="H89" s="17"/>
      <c r="I89" s="17">
        <f t="shared" si="59"/>
        <v>519684</v>
      </c>
      <c r="J89" s="17">
        <f t="shared" si="60"/>
        <v>827259</v>
      </c>
      <c r="K89" s="17"/>
      <c r="L89" s="17">
        <f t="shared" si="61"/>
        <v>866139</v>
      </c>
      <c r="M89" s="17">
        <f t="shared" si="62"/>
        <v>992709</v>
      </c>
      <c r="N89" s="17"/>
      <c r="O89" s="17">
        <f t="shared" si="63"/>
        <v>1039368</v>
      </c>
      <c r="P89" s="74">
        <v>10</v>
      </c>
      <c r="Q89" s="33"/>
      <c r="R89" s="33"/>
      <c r="S89" s="17">
        <f t="shared" si="64"/>
        <v>622110</v>
      </c>
      <c r="T89" s="134">
        <f t="shared" si="65"/>
        <v>4.7000933808397025E-2</v>
      </c>
    </row>
    <row r="90" spans="1:20" ht="15.75" hidden="1" x14ac:dyDescent="0.25">
      <c r="A90" s="10"/>
      <c r="B90" s="10"/>
      <c r="C90" s="125"/>
      <c r="D90" s="91"/>
      <c r="E90" s="79">
        <v>1343469</v>
      </c>
      <c r="F90" s="11">
        <f>ROUND($E90*(1+Summary!$C$4)/3,0)*3</f>
        <v>1406613</v>
      </c>
      <c r="G90" s="17">
        <f t="shared" si="58"/>
        <v>503802</v>
      </c>
      <c r="H90" s="17"/>
      <c r="I90" s="17">
        <f t="shared" si="59"/>
        <v>527481</v>
      </c>
      <c r="J90" s="17">
        <f t="shared" si="60"/>
        <v>839667</v>
      </c>
      <c r="K90" s="17"/>
      <c r="L90" s="17">
        <f t="shared" si="61"/>
        <v>879132</v>
      </c>
      <c r="M90" s="17">
        <f t="shared" si="62"/>
        <v>1007601</v>
      </c>
      <c r="N90" s="17"/>
      <c r="O90" s="17">
        <f t="shared" si="63"/>
        <v>1054959</v>
      </c>
      <c r="P90" s="74">
        <v>2</v>
      </c>
      <c r="Q90" s="33"/>
      <c r="R90" s="33"/>
      <c r="S90" s="17">
        <f t="shared" si="64"/>
        <v>126288</v>
      </c>
      <c r="T90" s="134">
        <f t="shared" si="65"/>
        <v>4.7000712335007355E-2</v>
      </c>
    </row>
    <row r="91" spans="1:20" ht="15.75" hidden="1" x14ac:dyDescent="0.25">
      <c r="A91" s="10"/>
      <c r="B91" s="10"/>
      <c r="C91" s="125"/>
      <c r="D91" s="91"/>
      <c r="E91" s="79">
        <v>1363617</v>
      </c>
      <c r="F91" s="11">
        <f>ROUND($E91*(1+Summary!$C$4)/3,0)*3</f>
        <v>1427706</v>
      </c>
      <c r="G91" s="17">
        <f t="shared" si="58"/>
        <v>511356</v>
      </c>
      <c r="H91" s="17"/>
      <c r="I91" s="17">
        <f t="shared" si="59"/>
        <v>535389</v>
      </c>
      <c r="J91" s="17">
        <f t="shared" si="60"/>
        <v>852261</v>
      </c>
      <c r="K91" s="17"/>
      <c r="L91" s="17">
        <f t="shared" si="61"/>
        <v>892317</v>
      </c>
      <c r="M91" s="17">
        <f t="shared" si="62"/>
        <v>1022712</v>
      </c>
      <c r="N91" s="17"/>
      <c r="O91" s="17">
        <f t="shared" si="63"/>
        <v>1070781</v>
      </c>
      <c r="P91" s="74">
        <v>2</v>
      </c>
      <c r="Q91" s="33"/>
      <c r="R91" s="33"/>
      <c r="S91" s="17">
        <f t="shared" si="64"/>
        <v>128178</v>
      </c>
      <c r="T91" s="134">
        <f t="shared" si="65"/>
        <v>4.6999267389596935E-2</v>
      </c>
    </row>
    <row r="92" spans="1:20" ht="15.75" hidden="1" x14ac:dyDescent="0.25">
      <c r="A92" s="10"/>
      <c r="B92" s="10"/>
      <c r="C92" s="125"/>
      <c r="D92" s="91"/>
      <c r="E92" s="79">
        <v>1384071</v>
      </c>
      <c r="F92" s="11">
        <f>ROUND($E92*(1+Summary!$C$4)/3,0)*3</f>
        <v>1449123</v>
      </c>
      <c r="G92" s="17">
        <f t="shared" si="58"/>
        <v>519027</v>
      </c>
      <c r="H92" s="17"/>
      <c r="I92" s="17">
        <f t="shared" si="59"/>
        <v>543420</v>
      </c>
      <c r="J92" s="17">
        <f t="shared" si="60"/>
        <v>865044</v>
      </c>
      <c r="K92" s="17"/>
      <c r="L92" s="17">
        <f t="shared" si="61"/>
        <v>905703</v>
      </c>
      <c r="M92" s="17">
        <f t="shared" si="62"/>
        <v>1038054</v>
      </c>
      <c r="N92" s="17"/>
      <c r="O92" s="17">
        <f t="shared" si="63"/>
        <v>1086843</v>
      </c>
      <c r="P92" s="74">
        <v>2</v>
      </c>
      <c r="Q92" s="33"/>
      <c r="R92" s="33"/>
      <c r="S92" s="17">
        <f t="shared" si="64"/>
        <v>130104</v>
      </c>
      <c r="T92" s="134">
        <f t="shared" si="65"/>
        <v>4.7000479021668685E-2</v>
      </c>
    </row>
    <row r="93" spans="1:20" ht="15.75" hidden="1" x14ac:dyDescent="0.25">
      <c r="A93" s="10"/>
      <c r="B93" s="10"/>
      <c r="C93" s="125"/>
      <c r="D93" s="91"/>
      <c r="E93" s="79">
        <v>1404837</v>
      </c>
      <c r="F93" s="11">
        <f>ROUND($E93*(1+Summary!$C$4)/3,0)*3</f>
        <v>1470864</v>
      </c>
      <c r="G93" s="17">
        <f t="shared" si="58"/>
        <v>526815</v>
      </c>
      <c r="H93" s="17"/>
      <c r="I93" s="17">
        <f t="shared" si="59"/>
        <v>551574</v>
      </c>
      <c r="J93" s="17">
        <f t="shared" si="60"/>
        <v>878022</v>
      </c>
      <c r="K93" s="17"/>
      <c r="L93" s="17">
        <f t="shared" si="61"/>
        <v>919290</v>
      </c>
      <c r="M93" s="17">
        <f t="shared" si="62"/>
        <v>1053627</v>
      </c>
      <c r="N93" s="17"/>
      <c r="O93" s="17">
        <f t="shared" si="63"/>
        <v>1103148</v>
      </c>
      <c r="P93" s="74">
        <v>1</v>
      </c>
      <c r="Q93" s="33"/>
      <c r="R93" s="33"/>
      <c r="S93" s="17">
        <f t="shared" si="64"/>
        <v>66027</v>
      </c>
      <c r="T93" s="134">
        <f t="shared" si="65"/>
        <v>4.6999758690865916E-2</v>
      </c>
    </row>
    <row r="94" spans="1:20" ht="15.75" hidden="1" x14ac:dyDescent="0.25">
      <c r="A94" s="10"/>
      <c r="B94" s="10"/>
      <c r="C94" s="125"/>
      <c r="D94" s="91"/>
      <c r="E94" s="79">
        <v>1425906</v>
      </c>
      <c r="F94" s="11">
        <f>ROUND($E94*(1+Summary!$C$4)/3,0)*3</f>
        <v>1492923</v>
      </c>
      <c r="G94" s="17">
        <f t="shared" si="58"/>
        <v>534714</v>
      </c>
      <c r="H94" s="17"/>
      <c r="I94" s="17">
        <f t="shared" si="59"/>
        <v>559845</v>
      </c>
      <c r="J94" s="17">
        <f t="shared" si="60"/>
        <v>891192</v>
      </c>
      <c r="K94" s="17"/>
      <c r="L94" s="17">
        <f t="shared" si="61"/>
        <v>933078</v>
      </c>
      <c r="M94" s="17">
        <f t="shared" si="62"/>
        <v>1069431</v>
      </c>
      <c r="N94" s="17"/>
      <c r="O94" s="17">
        <f t="shared" si="63"/>
        <v>1119693</v>
      </c>
      <c r="P94" s="74">
        <v>14</v>
      </c>
      <c r="Q94" s="33"/>
      <c r="R94" s="33"/>
      <c r="S94" s="17">
        <f t="shared" si="64"/>
        <v>938238</v>
      </c>
      <c r="T94" s="134">
        <f t="shared" si="65"/>
        <v>4.6999591838452183E-2</v>
      </c>
    </row>
    <row r="95" spans="1:20" ht="15.75" hidden="1" x14ac:dyDescent="0.25">
      <c r="A95" s="10"/>
      <c r="B95" s="10"/>
      <c r="C95" s="125"/>
      <c r="D95" s="91"/>
      <c r="E95" s="79">
        <v>1447302</v>
      </c>
      <c r="F95" s="11">
        <f>ROUND($E95*(1+Summary!$C$4)/3,0)*3</f>
        <v>1515324</v>
      </c>
      <c r="G95" s="17">
        <f t="shared" si="58"/>
        <v>542739</v>
      </c>
      <c r="H95" s="17"/>
      <c r="I95" s="17">
        <f t="shared" si="59"/>
        <v>568248</v>
      </c>
      <c r="J95" s="17">
        <f t="shared" si="60"/>
        <v>904563</v>
      </c>
      <c r="K95" s="17"/>
      <c r="L95" s="17">
        <f t="shared" si="61"/>
        <v>947079</v>
      </c>
      <c r="M95" s="17">
        <f t="shared" si="62"/>
        <v>1085478</v>
      </c>
      <c r="N95" s="17"/>
      <c r="O95" s="17">
        <f t="shared" si="63"/>
        <v>1136493</v>
      </c>
      <c r="P95" s="74">
        <v>7</v>
      </c>
      <c r="Q95" s="33"/>
      <c r="R95" s="33"/>
      <c r="S95" s="17">
        <f t="shared" si="64"/>
        <v>476154</v>
      </c>
      <c r="T95" s="134">
        <f t="shared" si="65"/>
        <v>4.6999175016686219E-2</v>
      </c>
    </row>
    <row r="96" spans="1:20" ht="15.75" hidden="1" x14ac:dyDescent="0.25">
      <c r="A96" s="10"/>
      <c r="B96" s="10"/>
      <c r="C96" s="125"/>
      <c r="D96" s="91"/>
      <c r="E96" s="79">
        <v>1469004</v>
      </c>
      <c r="F96" s="11">
        <f>ROUND($E96*(1+Summary!$C$4)/3,0)*3</f>
        <v>1538046</v>
      </c>
      <c r="G96" s="17">
        <f t="shared" si="58"/>
        <v>550878</v>
      </c>
      <c r="H96" s="17"/>
      <c r="I96" s="17">
        <f t="shared" si="59"/>
        <v>576768</v>
      </c>
      <c r="J96" s="17">
        <f t="shared" si="60"/>
        <v>918129</v>
      </c>
      <c r="K96" s="17"/>
      <c r="L96" s="17">
        <f t="shared" si="61"/>
        <v>961278</v>
      </c>
      <c r="M96" s="17">
        <f t="shared" si="62"/>
        <v>1101753</v>
      </c>
      <c r="N96" s="17"/>
      <c r="O96" s="17">
        <f t="shared" si="63"/>
        <v>1153536</v>
      </c>
      <c r="P96" s="74">
        <v>7</v>
      </c>
      <c r="Q96" s="33"/>
      <c r="R96" s="33"/>
      <c r="S96" s="17">
        <f t="shared" si="64"/>
        <v>483294</v>
      </c>
      <c r="T96" s="134">
        <f t="shared" si="65"/>
        <v>4.6999191288791591E-2</v>
      </c>
    </row>
    <row r="97" spans="1:20" ht="15.75" hidden="1" x14ac:dyDescent="0.25">
      <c r="A97" s="10"/>
      <c r="B97" s="10"/>
      <c r="C97" s="125"/>
      <c r="D97" s="91"/>
      <c r="E97" s="79">
        <v>1491045</v>
      </c>
      <c r="F97" s="11">
        <f>ROUND($E97*(1+Summary!$C$4)/3,0)*3</f>
        <v>1561125</v>
      </c>
      <c r="G97" s="17">
        <f t="shared" si="58"/>
        <v>559143</v>
      </c>
      <c r="H97" s="17"/>
      <c r="I97" s="17">
        <f t="shared" si="59"/>
        <v>585423</v>
      </c>
      <c r="J97" s="17">
        <f t="shared" si="60"/>
        <v>931902</v>
      </c>
      <c r="K97" s="17"/>
      <c r="L97" s="17">
        <f t="shared" si="61"/>
        <v>975702</v>
      </c>
      <c r="M97" s="17">
        <f t="shared" si="62"/>
        <v>1118283</v>
      </c>
      <c r="N97" s="17"/>
      <c r="O97" s="17">
        <f t="shared" si="63"/>
        <v>1170843</v>
      </c>
      <c r="P97" s="74">
        <v>1</v>
      </c>
      <c r="Q97" s="33"/>
      <c r="R97" s="33"/>
      <c r="S97" s="17">
        <f t="shared" si="64"/>
        <v>70080</v>
      </c>
      <c r="T97" s="134">
        <f t="shared" si="65"/>
        <v>4.7000593543454421E-2</v>
      </c>
    </row>
    <row r="98" spans="1:20" ht="16.5" hidden="1" thickBot="1" x14ac:dyDescent="0.3">
      <c r="A98" s="10"/>
      <c r="B98" s="10"/>
      <c r="C98" s="125"/>
      <c r="D98" s="91"/>
      <c r="E98" s="78" t="s">
        <v>80</v>
      </c>
      <c r="F98" s="77">
        <f>(F100-F97)/F97</f>
        <v>1.7131876050924814E-2</v>
      </c>
      <c r="G98" s="17"/>
      <c r="H98" s="17"/>
      <c r="I98" s="17"/>
      <c r="J98" s="17"/>
      <c r="K98" s="17"/>
      <c r="L98" s="17"/>
      <c r="M98" s="17"/>
      <c r="N98" s="17"/>
      <c r="O98" s="17"/>
      <c r="P98" s="75"/>
      <c r="Q98" s="17"/>
      <c r="R98" s="17"/>
      <c r="S98" s="17"/>
      <c r="T98" s="134"/>
    </row>
    <row r="99" spans="1:20" ht="15.75" hidden="1" x14ac:dyDescent="0.25">
      <c r="A99" s="10"/>
      <c r="B99" s="10"/>
      <c r="C99" s="125"/>
      <c r="D99" s="91"/>
      <c r="E99" s="48"/>
      <c r="F99" s="11"/>
      <c r="G99" s="17"/>
      <c r="H99" s="17"/>
      <c r="I99" s="17"/>
      <c r="J99" s="17"/>
      <c r="K99" s="17"/>
      <c r="L99" s="17"/>
      <c r="M99" s="17"/>
      <c r="N99" s="17"/>
      <c r="O99" s="17"/>
      <c r="P99" s="75"/>
      <c r="Q99" s="17"/>
      <c r="R99" s="17"/>
      <c r="S99" s="17"/>
      <c r="T99" s="134"/>
    </row>
    <row r="100" spans="1:20" ht="15.75" hidden="1" x14ac:dyDescent="0.25">
      <c r="A100" s="10" t="s">
        <v>11</v>
      </c>
      <c r="B100" s="10"/>
      <c r="C100" s="125"/>
      <c r="D100" s="91"/>
      <c r="E100" s="79">
        <v>1516590</v>
      </c>
      <c r="F100" s="11">
        <f>ROUND($E100*(1+Summary!$C$5)/3,0)*3</f>
        <v>1587870</v>
      </c>
      <c r="G100" s="17">
        <f t="shared" ref="G100:G108" si="66">ROUND((E100/8*3)/3,0)*3</f>
        <v>568722</v>
      </c>
      <c r="H100" s="17"/>
      <c r="I100" s="17">
        <f t="shared" ref="I100:I108" si="67">ROUND((F100/8*3)/3,0)*3</f>
        <v>595452</v>
      </c>
      <c r="J100" s="17">
        <f t="shared" ref="J100:J108" si="68">ROUND((E100/8*5)/3,0)*3</f>
        <v>947868</v>
      </c>
      <c r="K100" s="17"/>
      <c r="L100" s="17">
        <f t="shared" ref="L100:L108" si="69">ROUND((F100/8*5)/3,0)*3</f>
        <v>992418</v>
      </c>
      <c r="M100" s="17">
        <f t="shared" ref="M100:M108" si="70">ROUND((E100/8*6)/3,0)*3</f>
        <v>1137444</v>
      </c>
      <c r="N100" s="17"/>
      <c r="O100" s="17">
        <f t="shared" ref="O100:O108" si="71">ROUND((F100/8*6)/3,0)*3</f>
        <v>1190904</v>
      </c>
      <c r="P100" s="74">
        <v>1</v>
      </c>
      <c r="Q100" s="30"/>
      <c r="R100" s="30"/>
      <c r="S100" s="17">
        <f t="shared" ref="S100:S108" si="72">(F100-E100)*P100</f>
        <v>71280</v>
      </c>
      <c r="T100" s="134">
        <f t="shared" ref="T100:T108" si="73">(F100-E100)/E100</f>
        <v>4.7000178030977391E-2</v>
      </c>
    </row>
    <row r="101" spans="1:20" ht="15.75" hidden="1" x14ac:dyDescent="0.25">
      <c r="A101" s="10" t="s">
        <v>22</v>
      </c>
      <c r="B101" s="10"/>
      <c r="C101" s="125"/>
      <c r="D101" s="91"/>
      <c r="E101" s="79">
        <v>1539339</v>
      </c>
      <c r="F101" s="11">
        <f>ROUND($E101*(1+Summary!$C$5)/3,0)*3</f>
        <v>1611687</v>
      </c>
      <c r="G101" s="17">
        <f t="shared" si="66"/>
        <v>577251</v>
      </c>
      <c r="H101" s="17"/>
      <c r="I101" s="17">
        <f t="shared" si="67"/>
        <v>604383</v>
      </c>
      <c r="J101" s="17">
        <f t="shared" si="68"/>
        <v>962088</v>
      </c>
      <c r="K101" s="17"/>
      <c r="L101" s="17">
        <f t="shared" si="69"/>
        <v>1007304</v>
      </c>
      <c r="M101" s="17">
        <f t="shared" si="70"/>
        <v>1154505</v>
      </c>
      <c r="N101" s="17"/>
      <c r="O101" s="17">
        <f t="shared" si="71"/>
        <v>1208766</v>
      </c>
      <c r="P101" s="76"/>
      <c r="Q101" s="30"/>
      <c r="R101" s="30"/>
      <c r="S101" s="17">
        <f t="shared" si="72"/>
        <v>0</v>
      </c>
      <c r="T101" s="134">
        <f t="shared" si="73"/>
        <v>4.6999393895691591E-2</v>
      </c>
    </row>
    <row r="102" spans="1:20" ht="15.75" hidden="1" x14ac:dyDescent="0.25">
      <c r="A102" s="10" t="s">
        <v>23</v>
      </c>
      <c r="B102" s="10"/>
      <c r="C102" s="125"/>
      <c r="D102" s="91"/>
      <c r="E102" s="79">
        <v>1562427</v>
      </c>
      <c r="F102" s="11">
        <f>ROUND($E102*(1+Summary!$C$5)/3,0)*3</f>
        <v>1635861</v>
      </c>
      <c r="G102" s="17">
        <f t="shared" si="66"/>
        <v>585909</v>
      </c>
      <c r="H102" s="17"/>
      <c r="I102" s="17">
        <f t="shared" si="67"/>
        <v>613449</v>
      </c>
      <c r="J102" s="17">
        <f t="shared" si="68"/>
        <v>976518</v>
      </c>
      <c r="K102" s="17"/>
      <c r="L102" s="17">
        <f t="shared" si="69"/>
        <v>1022412</v>
      </c>
      <c r="M102" s="17">
        <f t="shared" si="70"/>
        <v>1171821</v>
      </c>
      <c r="N102" s="17"/>
      <c r="O102" s="17">
        <f t="shared" si="71"/>
        <v>1226895</v>
      </c>
      <c r="P102" s="74">
        <v>1</v>
      </c>
      <c r="Q102" s="30"/>
      <c r="R102" s="30"/>
      <c r="S102" s="17">
        <f t="shared" si="72"/>
        <v>73434</v>
      </c>
      <c r="T102" s="134">
        <f t="shared" si="73"/>
        <v>4.6999955837936751E-2</v>
      </c>
    </row>
    <row r="103" spans="1:20" ht="15.75" hidden="1" x14ac:dyDescent="0.25">
      <c r="A103" s="10"/>
      <c r="B103" s="10"/>
      <c r="C103" s="125"/>
      <c r="D103" s="91"/>
      <c r="E103" s="79">
        <v>1585878</v>
      </c>
      <c r="F103" s="11">
        <f>ROUND($E103*(1+Summary!$C$5)/3,0)*3</f>
        <v>1660413</v>
      </c>
      <c r="G103" s="17">
        <f t="shared" si="66"/>
        <v>594705</v>
      </c>
      <c r="H103" s="17"/>
      <c r="I103" s="17">
        <f t="shared" si="67"/>
        <v>622656</v>
      </c>
      <c r="J103" s="17">
        <f t="shared" si="68"/>
        <v>991173</v>
      </c>
      <c r="K103" s="17"/>
      <c r="L103" s="17">
        <f t="shared" si="69"/>
        <v>1037757</v>
      </c>
      <c r="M103" s="17">
        <f t="shared" si="70"/>
        <v>1189410</v>
      </c>
      <c r="N103" s="17"/>
      <c r="O103" s="17">
        <f t="shared" si="71"/>
        <v>1245309</v>
      </c>
      <c r="P103" s="76"/>
      <c r="Q103" s="30"/>
      <c r="R103" s="30"/>
      <c r="S103" s="17">
        <f t="shared" si="72"/>
        <v>0</v>
      </c>
      <c r="T103" s="134">
        <f t="shared" si="73"/>
        <v>4.6999201704040289E-2</v>
      </c>
    </row>
    <row r="104" spans="1:20" ht="15.75" hidden="1" x14ac:dyDescent="0.25">
      <c r="A104" s="10"/>
      <c r="B104" s="10"/>
      <c r="C104" s="125"/>
      <c r="D104" s="91"/>
      <c r="E104" s="79">
        <v>1609650</v>
      </c>
      <c r="F104" s="11">
        <f>ROUND($E104*(1+Summary!$C$5)/3,0)*3</f>
        <v>1685304</v>
      </c>
      <c r="G104" s="17">
        <f t="shared" si="66"/>
        <v>603618</v>
      </c>
      <c r="H104" s="17"/>
      <c r="I104" s="17">
        <f t="shared" si="67"/>
        <v>631989</v>
      </c>
      <c r="J104" s="17">
        <f t="shared" si="68"/>
        <v>1006032</v>
      </c>
      <c r="K104" s="17"/>
      <c r="L104" s="17">
        <f t="shared" si="69"/>
        <v>1053315</v>
      </c>
      <c r="M104" s="17">
        <f t="shared" si="70"/>
        <v>1207239</v>
      </c>
      <c r="N104" s="17"/>
      <c r="O104" s="17">
        <f t="shared" si="71"/>
        <v>1263978</v>
      </c>
      <c r="P104" s="76"/>
      <c r="Q104" s="30"/>
      <c r="R104" s="30"/>
      <c r="S104" s="17">
        <f t="shared" si="72"/>
        <v>0</v>
      </c>
      <c r="T104" s="134">
        <f t="shared" si="73"/>
        <v>4.7000279563880344E-2</v>
      </c>
    </row>
    <row r="105" spans="1:20" ht="15.75" hidden="1" x14ac:dyDescent="0.25">
      <c r="A105" s="10"/>
      <c r="B105" s="10"/>
      <c r="C105" s="125"/>
      <c r="D105" s="91"/>
      <c r="E105" s="79">
        <v>1633812</v>
      </c>
      <c r="F105" s="11">
        <f>ROUND($E105*(1+Summary!$C$5)/3,0)*3</f>
        <v>1710600</v>
      </c>
      <c r="G105" s="17">
        <f t="shared" si="66"/>
        <v>612681</v>
      </c>
      <c r="H105" s="17"/>
      <c r="I105" s="17">
        <f t="shared" si="67"/>
        <v>641475</v>
      </c>
      <c r="J105" s="17">
        <f t="shared" si="68"/>
        <v>1021134</v>
      </c>
      <c r="K105" s="17"/>
      <c r="L105" s="17">
        <f t="shared" si="69"/>
        <v>1069125</v>
      </c>
      <c r="M105" s="17">
        <f t="shared" si="70"/>
        <v>1225359</v>
      </c>
      <c r="N105" s="17"/>
      <c r="O105" s="17">
        <f t="shared" si="71"/>
        <v>1282950</v>
      </c>
      <c r="P105" s="76"/>
      <c r="Q105" s="30"/>
      <c r="R105" s="30"/>
      <c r="S105" s="17">
        <f t="shared" si="72"/>
        <v>0</v>
      </c>
      <c r="T105" s="134">
        <f t="shared" si="73"/>
        <v>4.6999287555728568E-2</v>
      </c>
    </row>
    <row r="106" spans="1:20" ht="15.75" hidden="1" x14ac:dyDescent="0.25">
      <c r="A106" s="10"/>
      <c r="B106" s="10"/>
      <c r="C106" s="125"/>
      <c r="D106" s="91"/>
      <c r="E106" s="79">
        <v>1658316</v>
      </c>
      <c r="F106" s="11">
        <f>ROUND($E106*(1+Summary!$C$5)/3,0)*3</f>
        <v>1736256</v>
      </c>
      <c r="G106" s="17">
        <f t="shared" si="66"/>
        <v>621870</v>
      </c>
      <c r="H106" s="17"/>
      <c r="I106" s="17">
        <f t="shared" si="67"/>
        <v>651096</v>
      </c>
      <c r="J106" s="17">
        <f t="shared" si="68"/>
        <v>1036449</v>
      </c>
      <c r="K106" s="17"/>
      <c r="L106" s="17">
        <f t="shared" si="69"/>
        <v>1085160</v>
      </c>
      <c r="M106" s="17">
        <f t="shared" si="70"/>
        <v>1243737</v>
      </c>
      <c r="N106" s="17"/>
      <c r="O106" s="17">
        <f t="shared" si="71"/>
        <v>1302192</v>
      </c>
      <c r="P106" s="76"/>
      <c r="Q106" s="30"/>
      <c r="R106" s="30"/>
      <c r="S106" s="17">
        <f t="shared" si="72"/>
        <v>0</v>
      </c>
      <c r="T106" s="134">
        <f t="shared" si="73"/>
        <v>4.6999486225785675E-2</v>
      </c>
    </row>
    <row r="107" spans="1:20" ht="15.75" hidden="1" x14ac:dyDescent="0.25">
      <c r="A107" s="10"/>
      <c r="B107" s="10"/>
      <c r="C107" s="125"/>
      <c r="D107" s="91"/>
      <c r="E107" s="79">
        <v>1683195</v>
      </c>
      <c r="F107" s="11">
        <f>ROUND($E107*(1+Summary!$C$5)/3,0)*3</f>
        <v>1762305</v>
      </c>
      <c r="G107" s="17">
        <f t="shared" si="66"/>
        <v>631197</v>
      </c>
      <c r="H107" s="17"/>
      <c r="I107" s="17">
        <f t="shared" si="67"/>
        <v>660864</v>
      </c>
      <c r="J107" s="17">
        <f t="shared" si="68"/>
        <v>1051998</v>
      </c>
      <c r="K107" s="17"/>
      <c r="L107" s="17">
        <f t="shared" si="69"/>
        <v>1101441</v>
      </c>
      <c r="M107" s="17">
        <f t="shared" si="70"/>
        <v>1262397</v>
      </c>
      <c r="N107" s="17"/>
      <c r="O107" s="17">
        <f t="shared" si="71"/>
        <v>1321728</v>
      </c>
      <c r="P107" s="76"/>
      <c r="Q107" s="30"/>
      <c r="R107" s="30"/>
      <c r="S107" s="17">
        <f t="shared" si="72"/>
        <v>0</v>
      </c>
      <c r="T107" s="134">
        <f t="shared" si="73"/>
        <v>4.6999901972142266E-2</v>
      </c>
    </row>
    <row r="108" spans="1:20" ht="15.75" hidden="1" x14ac:dyDescent="0.25">
      <c r="A108" s="10"/>
      <c r="B108" s="10"/>
      <c r="C108" s="125"/>
      <c r="D108" s="91"/>
      <c r="E108" s="79">
        <v>1708446</v>
      </c>
      <c r="F108" s="11">
        <f>ROUND($E108*(1+Summary!$C$5)/3,0)*3</f>
        <v>1788744</v>
      </c>
      <c r="G108" s="17">
        <f t="shared" si="66"/>
        <v>640668</v>
      </c>
      <c r="H108" s="17"/>
      <c r="I108" s="17">
        <f t="shared" si="67"/>
        <v>670779</v>
      </c>
      <c r="J108" s="17">
        <f t="shared" si="68"/>
        <v>1067778</v>
      </c>
      <c r="K108" s="17"/>
      <c r="L108" s="17">
        <f t="shared" si="69"/>
        <v>1117965</v>
      </c>
      <c r="M108" s="17">
        <f t="shared" si="70"/>
        <v>1281336</v>
      </c>
      <c r="N108" s="17"/>
      <c r="O108" s="17">
        <f t="shared" si="71"/>
        <v>1341558</v>
      </c>
      <c r="P108" s="76"/>
      <c r="Q108" s="30"/>
      <c r="R108" s="30"/>
      <c r="S108" s="17">
        <f t="shared" si="72"/>
        <v>0</v>
      </c>
      <c r="T108" s="134">
        <f t="shared" si="73"/>
        <v>4.7000607569686138E-2</v>
      </c>
    </row>
    <row r="109" spans="1:20" ht="16.5" hidden="1" thickBot="1" x14ac:dyDescent="0.3">
      <c r="A109" s="10"/>
      <c r="B109" s="10"/>
      <c r="C109" s="125"/>
      <c r="D109" s="91"/>
      <c r="E109" s="78" t="s">
        <v>80</v>
      </c>
      <c r="F109" s="77">
        <f>(F111-F108)/F108</f>
        <v>1.4998792448779703E-2</v>
      </c>
      <c r="G109" s="17"/>
      <c r="H109" s="17"/>
      <c r="I109" s="17"/>
      <c r="J109" s="17"/>
      <c r="K109" s="17"/>
      <c r="L109" s="17"/>
      <c r="M109" s="17"/>
      <c r="N109" s="17"/>
      <c r="O109" s="17"/>
      <c r="P109" s="75"/>
      <c r="Q109" s="17"/>
      <c r="R109" s="17"/>
      <c r="S109" s="17"/>
      <c r="T109" s="134"/>
    </row>
    <row r="110" spans="1:20" ht="15.75" hidden="1" x14ac:dyDescent="0.25">
      <c r="A110" s="10"/>
      <c r="B110" s="10"/>
      <c r="C110" s="125"/>
      <c r="D110" s="91"/>
      <c r="E110" s="48"/>
      <c r="F110" s="11"/>
      <c r="G110" s="17"/>
      <c r="H110" s="17"/>
      <c r="I110" s="17"/>
      <c r="J110" s="17"/>
      <c r="K110" s="17"/>
      <c r="L110" s="17"/>
      <c r="M110" s="17"/>
      <c r="N110" s="17"/>
      <c r="O110" s="17"/>
      <c r="P110" s="75"/>
      <c r="Q110" s="17"/>
      <c r="R110" s="17"/>
      <c r="S110" s="17"/>
      <c r="T110" s="134"/>
    </row>
    <row r="111" spans="1:20" ht="15.75" hidden="1" x14ac:dyDescent="0.25">
      <c r="A111" s="10" t="s">
        <v>44</v>
      </c>
      <c r="B111" s="10"/>
      <c r="C111" s="125"/>
      <c r="D111" s="91"/>
      <c r="E111" s="79">
        <v>1734072</v>
      </c>
      <c r="F111" s="11">
        <f>ROUND($E111*(1+Summary!$C$5)/3,0)*3</f>
        <v>1815573</v>
      </c>
      <c r="G111" s="17">
        <f>ROUND((E111/8*3)/3,0)*3</f>
        <v>650277</v>
      </c>
      <c r="H111" s="17"/>
      <c r="I111" s="17">
        <f>ROUND((F111/8*3)/3,0)*3</f>
        <v>680841</v>
      </c>
      <c r="J111" s="17">
        <f>ROUND((E111/8*5)/3,0)*3</f>
        <v>1083795</v>
      </c>
      <c r="K111" s="17"/>
      <c r="L111" s="17">
        <f>ROUND((F111/8*5)/3,0)*3</f>
        <v>1134732</v>
      </c>
      <c r="M111" s="17">
        <f>ROUND((E111/8*6)/3,0)*3</f>
        <v>1300554</v>
      </c>
      <c r="N111" s="17"/>
      <c r="O111" s="17">
        <f>ROUND((F111/8*6)/3,0)*3</f>
        <v>1361679</v>
      </c>
      <c r="P111" s="74">
        <v>17</v>
      </c>
      <c r="Q111" s="30"/>
      <c r="R111" s="30"/>
      <c r="S111" s="17">
        <f>(F111-E111)*P111</f>
        <v>1385517</v>
      </c>
      <c r="T111" s="134">
        <f>(F111-E111)/E111</f>
        <v>4.6999778555907715E-2</v>
      </c>
    </row>
    <row r="112" spans="1:20" ht="15.75" hidden="1" x14ac:dyDescent="0.25">
      <c r="A112" s="10" t="s">
        <v>42</v>
      </c>
      <c r="B112" s="10"/>
      <c r="C112" s="125"/>
      <c r="D112" s="91"/>
      <c r="E112" s="79">
        <v>1760079</v>
      </c>
      <c r="F112" s="11">
        <f>ROUND($E112*(1+Summary!$C$5)/3,0)*3</f>
        <v>1842804</v>
      </c>
      <c r="G112" s="17">
        <f>ROUND((E112/8*3)/3,0)*3</f>
        <v>660030</v>
      </c>
      <c r="H112" s="17"/>
      <c r="I112" s="17">
        <f>ROUND((F112/8*3)/3,0)*3</f>
        <v>691053</v>
      </c>
      <c r="J112" s="17">
        <f>ROUND((E112/8*5)/3,0)*3</f>
        <v>1100049</v>
      </c>
      <c r="K112" s="17"/>
      <c r="L112" s="17">
        <f>ROUND((F112/8*5)/3,0)*3</f>
        <v>1151754</v>
      </c>
      <c r="M112" s="17">
        <f>ROUND((E112/8*6)/3,0)*3</f>
        <v>1320060</v>
      </c>
      <c r="N112" s="17"/>
      <c r="O112" s="17">
        <f>ROUND((F112/8*6)/3,0)*3</f>
        <v>1382103</v>
      </c>
      <c r="P112" s="74">
        <v>1</v>
      </c>
      <c r="Q112" s="30"/>
      <c r="R112" s="30"/>
      <c r="S112" s="17">
        <f>(F112-E112)*P112</f>
        <v>82725</v>
      </c>
      <c r="T112" s="134">
        <f>(F112-E112)/E112</f>
        <v>4.7000731217178321E-2</v>
      </c>
    </row>
    <row r="113" spans="1:20" ht="15.75" hidden="1" x14ac:dyDescent="0.25">
      <c r="A113" s="10" t="s">
        <v>43</v>
      </c>
      <c r="B113" s="10"/>
      <c r="C113" s="125"/>
      <c r="D113" s="91"/>
      <c r="E113" s="79">
        <v>1786488</v>
      </c>
      <c r="F113" s="11">
        <f>ROUND($E113*(1+Summary!$C$5)/3,0)*3</f>
        <v>1870452</v>
      </c>
      <c r="G113" s="17">
        <f>ROUND((E113/8*3)/3,0)*3</f>
        <v>669933</v>
      </c>
      <c r="H113" s="17"/>
      <c r="I113" s="17">
        <f>ROUND((F113/8*3)/3,0)*3</f>
        <v>701421</v>
      </c>
      <c r="J113" s="17">
        <f>ROUND((E113/8*5)/3,0)*3</f>
        <v>1116555</v>
      </c>
      <c r="K113" s="17"/>
      <c r="L113" s="17">
        <f>ROUND((F113/8*5)/3,0)*3</f>
        <v>1169034</v>
      </c>
      <c r="M113" s="17">
        <f>ROUND((E113/8*6)/3,0)*3</f>
        <v>1339866</v>
      </c>
      <c r="N113" s="17"/>
      <c r="O113" s="17">
        <f>ROUND((F113/8*6)/3,0)*3</f>
        <v>1402839</v>
      </c>
      <c r="P113" s="74">
        <v>1</v>
      </c>
      <c r="Q113" s="30"/>
      <c r="R113" s="30"/>
      <c r="S113" s="17">
        <f>(F113-E113)*P113</f>
        <v>83964</v>
      </c>
      <c r="T113" s="134">
        <f>(F113-E113)/E113</f>
        <v>4.6999476067009688E-2</v>
      </c>
    </row>
    <row r="114" spans="1:20" ht="15.75" hidden="1" x14ac:dyDescent="0.25">
      <c r="A114" s="10"/>
      <c r="B114" s="10"/>
      <c r="C114" s="125"/>
      <c r="D114" s="91"/>
      <c r="E114" s="79">
        <v>1813281</v>
      </c>
      <c r="F114" s="11">
        <f>ROUND($E114*(1+Summary!$C$5)/3,0)*3</f>
        <v>1898505</v>
      </c>
      <c r="G114" s="17">
        <f>ROUND((E114/8*3)/3,0)*3</f>
        <v>679980</v>
      </c>
      <c r="H114" s="17"/>
      <c r="I114" s="17">
        <f>ROUND((F114/8*3)/3,0)*3</f>
        <v>711939</v>
      </c>
      <c r="J114" s="17">
        <f>ROUND((E114/8*5)/3,0)*3</f>
        <v>1133301</v>
      </c>
      <c r="K114" s="17"/>
      <c r="L114" s="17">
        <f>ROUND((F114/8*5)/3,0)*3</f>
        <v>1186566</v>
      </c>
      <c r="M114" s="17">
        <f>ROUND((E114/8*6)/3,0)*3</f>
        <v>1359960</v>
      </c>
      <c r="N114" s="17"/>
      <c r="O114" s="17">
        <f>ROUND((F114/8*6)/3,0)*3</f>
        <v>1423878</v>
      </c>
      <c r="P114" s="74">
        <v>6</v>
      </c>
      <c r="Q114" s="30"/>
      <c r="R114" s="30"/>
      <c r="S114" s="17">
        <f>(F114-E114)*P114</f>
        <v>511344</v>
      </c>
      <c r="T114" s="134">
        <f>(F114-E114)/E114</f>
        <v>4.6999885842293608E-2</v>
      </c>
    </row>
    <row r="115" spans="1:20" ht="15.75" hidden="1" x14ac:dyDescent="0.25">
      <c r="A115" s="10"/>
      <c r="B115" s="10"/>
      <c r="C115" s="125"/>
      <c r="D115" s="91"/>
      <c r="E115" s="79">
        <v>1840482</v>
      </c>
      <c r="F115" s="11">
        <f>ROUND($E115*(1+Summary!$C$5)/3,0)*3</f>
        <v>1926984</v>
      </c>
      <c r="G115" s="17">
        <f>ROUND((E115/8*3)/3,0)*3</f>
        <v>690180</v>
      </c>
      <c r="H115" s="17"/>
      <c r="I115" s="17">
        <f>ROUND((F115/8*3)/3,0)*3</f>
        <v>722619</v>
      </c>
      <c r="J115" s="17">
        <f>ROUND((E115/8*5)/3,0)*3</f>
        <v>1150302</v>
      </c>
      <c r="K115" s="17"/>
      <c r="L115" s="17">
        <f>ROUND((F115/8*5)/3,0)*3</f>
        <v>1204365</v>
      </c>
      <c r="M115" s="17">
        <f>ROUND((E115/8*6)/3,0)*3</f>
        <v>1380363</v>
      </c>
      <c r="N115" s="17"/>
      <c r="O115" s="17">
        <f>ROUND((F115/8*6)/3,0)*3</f>
        <v>1445238</v>
      </c>
      <c r="P115" s="74">
        <v>8</v>
      </c>
      <c r="Q115" s="30"/>
      <c r="R115" s="30"/>
      <c r="S115" s="17">
        <f>(F115-E115)*P115</f>
        <v>692016</v>
      </c>
      <c r="T115" s="134">
        <f>(F115-E115)/E115</f>
        <v>4.6999644658301469E-2</v>
      </c>
    </row>
    <row r="116" spans="1:20" ht="16.5" hidden="1" thickBot="1" x14ac:dyDescent="0.3">
      <c r="A116" s="10"/>
      <c r="B116" s="10"/>
      <c r="C116" s="125"/>
      <c r="D116" s="91"/>
      <c r="E116" s="78" t="s">
        <v>80</v>
      </c>
      <c r="F116" s="77">
        <f>(F118-F115)/F115</f>
        <v>7.1472830080581889E-2</v>
      </c>
      <c r="G116" s="17"/>
      <c r="H116" s="17"/>
      <c r="I116" s="17"/>
      <c r="J116" s="17"/>
      <c r="K116" s="17"/>
      <c r="L116" s="17"/>
      <c r="M116" s="17"/>
      <c r="N116" s="17"/>
      <c r="O116" s="17"/>
      <c r="P116" s="75"/>
      <c r="Q116" s="17"/>
      <c r="R116" s="17"/>
      <c r="S116" s="17"/>
      <c r="T116" s="134"/>
    </row>
    <row r="117" spans="1:20" ht="15.75" hidden="1" x14ac:dyDescent="0.25">
      <c r="A117" s="10"/>
      <c r="B117" s="10"/>
      <c r="C117" s="125"/>
      <c r="D117" s="91"/>
      <c r="E117" s="48"/>
      <c r="F117" s="11"/>
      <c r="G117" s="17"/>
      <c r="H117" s="17"/>
      <c r="I117" s="17"/>
      <c r="J117" s="17"/>
      <c r="K117" s="17"/>
      <c r="L117" s="17"/>
      <c r="M117" s="17"/>
      <c r="N117" s="17"/>
      <c r="O117" s="17"/>
      <c r="P117" s="75"/>
      <c r="Q117" s="17"/>
      <c r="R117" s="17"/>
      <c r="S117" s="17"/>
      <c r="T117" s="134"/>
    </row>
    <row r="118" spans="1:20" ht="15.75" hidden="1" x14ac:dyDescent="0.25">
      <c r="A118" s="10" t="s">
        <v>12</v>
      </c>
      <c r="B118" s="10"/>
      <c r="C118" s="125"/>
      <c r="D118" s="91"/>
      <c r="E118" s="79">
        <v>1972026</v>
      </c>
      <c r="F118" s="11">
        <f>ROUND($E118*(1+Summary!$C$6)/3,0)*3</f>
        <v>2064711</v>
      </c>
      <c r="G118" s="17">
        <f t="shared" ref="G118:G126" si="74">ROUND((E118/8*3)/3,0)*3</f>
        <v>739509</v>
      </c>
      <c r="H118" s="17"/>
      <c r="I118" s="17">
        <f t="shared" ref="I118:I126" si="75">ROUND((F118/8*3)/3,0)*3</f>
        <v>774267</v>
      </c>
      <c r="J118" s="17">
        <f t="shared" ref="J118:J126" si="76">ROUND((E118/8*5)/3,0)*3</f>
        <v>1232517</v>
      </c>
      <c r="K118" s="17"/>
      <c r="L118" s="17">
        <f t="shared" ref="L118:L126" si="77">ROUND((F118/8*5)/3,0)*3</f>
        <v>1290444</v>
      </c>
      <c r="M118" s="17">
        <f t="shared" ref="M118:M126" si="78">ROUND((E118/8*6)/3,0)*3</f>
        <v>1479021</v>
      </c>
      <c r="N118" s="17"/>
      <c r="O118" s="17">
        <f t="shared" ref="O118:O126" si="79">ROUND((F118/8*6)/3,0)*3</f>
        <v>1548534</v>
      </c>
      <c r="P118" s="74">
        <v>1</v>
      </c>
      <c r="Q118" s="30"/>
      <c r="R118" s="30"/>
      <c r="S118" s="17">
        <f t="shared" ref="S118:S126" si="80">(F118-E118)*P118</f>
        <v>92685</v>
      </c>
      <c r="T118" s="134">
        <f t="shared" ref="T118:T126" si="81">(F118-E118)/E118</f>
        <v>4.6999887425419343E-2</v>
      </c>
    </row>
    <row r="119" spans="1:20" ht="15.75" hidden="1" x14ac:dyDescent="0.25">
      <c r="A119" s="10" t="s">
        <v>24</v>
      </c>
      <c r="B119" s="10"/>
      <c r="C119" s="125"/>
      <c r="D119" s="91"/>
      <c r="E119" s="79">
        <v>2001612</v>
      </c>
      <c r="F119" s="11">
        <f>ROUND($E119*(1+Summary!$C$6)/3,0)*3</f>
        <v>2095689</v>
      </c>
      <c r="G119" s="17">
        <f t="shared" si="74"/>
        <v>750606</v>
      </c>
      <c r="H119" s="17"/>
      <c r="I119" s="17">
        <f t="shared" si="75"/>
        <v>785883</v>
      </c>
      <c r="J119" s="17">
        <f t="shared" si="76"/>
        <v>1251009</v>
      </c>
      <c r="K119" s="17"/>
      <c r="L119" s="17">
        <f t="shared" si="77"/>
        <v>1309806</v>
      </c>
      <c r="M119" s="17">
        <f t="shared" si="78"/>
        <v>1501209</v>
      </c>
      <c r="N119" s="17"/>
      <c r="O119" s="17">
        <f t="shared" si="79"/>
        <v>1571766</v>
      </c>
      <c r="P119" s="76"/>
      <c r="Q119" s="30"/>
      <c r="R119" s="30"/>
      <c r="S119" s="17">
        <f t="shared" si="80"/>
        <v>0</v>
      </c>
      <c r="T119" s="134">
        <f t="shared" si="81"/>
        <v>4.7000617502293153E-2</v>
      </c>
    </row>
    <row r="120" spans="1:20" ht="15.75" hidden="1" x14ac:dyDescent="0.25">
      <c r="A120" s="10" t="s">
        <v>25</v>
      </c>
      <c r="B120" s="10"/>
      <c r="C120" s="125"/>
      <c r="D120" s="91"/>
      <c r="E120" s="79">
        <v>2031639</v>
      </c>
      <c r="F120" s="11">
        <f>ROUND($E120*(1+Summary!$C$6)/3,0)*3</f>
        <v>2127126</v>
      </c>
      <c r="G120" s="17">
        <f t="shared" si="74"/>
        <v>761865</v>
      </c>
      <c r="H120" s="17"/>
      <c r="I120" s="17">
        <f t="shared" si="75"/>
        <v>797673</v>
      </c>
      <c r="J120" s="17">
        <f t="shared" si="76"/>
        <v>1269774</v>
      </c>
      <c r="K120" s="17"/>
      <c r="L120" s="17">
        <f t="shared" si="77"/>
        <v>1329453</v>
      </c>
      <c r="M120" s="17">
        <f t="shared" si="78"/>
        <v>1523730</v>
      </c>
      <c r="N120" s="17"/>
      <c r="O120" s="17">
        <f t="shared" si="79"/>
        <v>1595346</v>
      </c>
      <c r="P120" s="76"/>
      <c r="Q120" s="30"/>
      <c r="R120" s="30"/>
      <c r="S120" s="17">
        <f t="shared" si="80"/>
        <v>0</v>
      </c>
      <c r="T120" s="134">
        <f t="shared" si="81"/>
        <v>4.6999983756956819E-2</v>
      </c>
    </row>
    <row r="121" spans="1:20" ht="15.75" hidden="1" x14ac:dyDescent="0.25">
      <c r="A121" s="10"/>
      <c r="B121" s="10"/>
      <c r="C121" s="125"/>
      <c r="D121" s="91"/>
      <c r="E121" s="79">
        <v>2062113</v>
      </c>
      <c r="F121" s="11">
        <f>ROUND($E121*(1+Summary!$C$6)/3,0)*3</f>
        <v>2159031</v>
      </c>
      <c r="G121" s="17">
        <f t="shared" si="74"/>
        <v>773292</v>
      </c>
      <c r="H121" s="17"/>
      <c r="I121" s="17">
        <f t="shared" si="75"/>
        <v>809637</v>
      </c>
      <c r="J121" s="17">
        <f t="shared" si="76"/>
        <v>1288821</v>
      </c>
      <c r="K121" s="17"/>
      <c r="L121" s="17">
        <f t="shared" si="77"/>
        <v>1349394</v>
      </c>
      <c r="M121" s="17">
        <f t="shared" si="78"/>
        <v>1546584</v>
      </c>
      <c r="N121" s="17"/>
      <c r="O121" s="17">
        <f t="shared" si="79"/>
        <v>1619274</v>
      </c>
      <c r="P121" s="76"/>
      <c r="Q121" s="30"/>
      <c r="R121" s="30"/>
      <c r="S121" s="17">
        <f t="shared" si="80"/>
        <v>0</v>
      </c>
      <c r="T121" s="134">
        <f t="shared" si="81"/>
        <v>4.6999364244345483E-2</v>
      </c>
    </row>
    <row r="122" spans="1:20" ht="15.75" hidden="1" x14ac:dyDescent="0.25">
      <c r="A122" s="10"/>
      <c r="B122" s="10"/>
      <c r="C122" s="125"/>
      <c r="D122" s="91"/>
      <c r="E122" s="79">
        <v>2093046</v>
      </c>
      <c r="F122" s="11">
        <f>ROUND($E122*(1+Summary!$C$6)/3,0)*3</f>
        <v>2191419</v>
      </c>
      <c r="G122" s="17">
        <f t="shared" si="74"/>
        <v>784893</v>
      </c>
      <c r="H122" s="17"/>
      <c r="I122" s="17">
        <f t="shared" si="75"/>
        <v>821781</v>
      </c>
      <c r="J122" s="17">
        <f t="shared" si="76"/>
        <v>1308153</v>
      </c>
      <c r="K122" s="17"/>
      <c r="L122" s="17">
        <f t="shared" si="77"/>
        <v>1369638</v>
      </c>
      <c r="M122" s="17">
        <f t="shared" si="78"/>
        <v>1569786</v>
      </c>
      <c r="N122" s="17"/>
      <c r="O122" s="17">
        <f t="shared" si="79"/>
        <v>1643565</v>
      </c>
      <c r="P122" s="76"/>
      <c r="Q122" s="30"/>
      <c r="R122" s="30"/>
      <c r="S122" s="17">
        <f t="shared" si="80"/>
        <v>0</v>
      </c>
      <c r="T122" s="134">
        <f t="shared" si="81"/>
        <v>4.6999922600841071E-2</v>
      </c>
    </row>
    <row r="123" spans="1:20" ht="15.75" hidden="1" x14ac:dyDescent="0.25">
      <c r="A123" s="10"/>
      <c r="B123" s="10"/>
      <c r="C123" s="125"/>
      <c r="D123" s="91"/>
      <c r="E123" s="79">
        <v>2124444</v>
      </c>
      <c r="F123" s="11">
        <f>ROUND($E123*(1+Summary!$C$6)/3,0)*3</f>
        <v>2224293</v>
      </c>
      <c r="G123" s="17">
        <f t="shared" si="74"/>
        <v>796668</v>
      </c>
      <c r="H123" s="17"/>
      <c r="I123" s="17">
        <f t="shared" si="75"/>
        <v>834111</v>
      </c>
      <c r="J123" s="17">
        <f t="shared" si="76"/>
        <v>1327779</v>
      </c>
      <c r="K123" s="17"/>
      <c r="L123" s="17">
        <f t="shared" si="77"/>
        <v>1390182</v>
      </c>
      <c r="M123" s="17">
        <f t="shared" si="78"/>
        <v>1593333</v>
      </c>
      <c r="N123" s="17"/>
      <c r="O123" s="17">
        <f t="shared" si="79"/>
        <v>1668219</v>
      </c>
      <c r="P123" s="76"/>
      <c r="Q123" s="30"/>
      <c r="R123" s="30"/>
      <c r="S123" s="17">
        <f t="shared" si="80"/>
        <v>0</v>
      </c>
      <c r="T123" s="134">
        <f t="shared" si="81"/>
        <v>4.7000062133904209E-2</v>
      </c>
    </row>
    <row r="124" spans="1:20" ht="15.75" hidden="1" x14ac:dyDescent="0.25">
      <c r="A124" s="10"/>
      <c r="B124" s="10"/>
      <c r="C124" s="125"/>
      <c r="D124" s="91"/>
      <c r="E124" s="79">
        <v>2156316</v>
      </c>
      <c r="F124" s="11">
        <f>ROUND($E124*(1+Summary!$C$6)/3,0)*3</f>
        <v>2257662</v>
      </c>
      <c r="G124" s="17">
        <f t="shared" si="74"/>
        <v>808620</v>
      </c>
      <c r="H124" s="17"/>
      <c r="I124" s="17">
        <f t="shared" si="75"/>
        <v>846624</v>
      </c>
      <c r="J124" s="17">
        <f t="shared" si="76"/>
        <v>1347699</v>
      </c>
      <c r="K124" s="17"/>
      <c r="L124" s="17">
        <f t="shared" si="77"/>
        <v>1411038</v>
      </c>
      <c r="M124" s="17">
        <f t="shared" si="78"/>
        <v>1617237</v>
      </c>
      <c r="N124" s="17"/>
      <c r="O124" s="17">
        <f t="shared" si="79"/>
        <v>1693248</v>
      </c>
      <c r="P124" s="76"/>
      <c r="Q124" s="30"/>
      <c r="R124" s="30"/>
      <c r="S124" s="17">
        <f t="shared" si="80"/>
        <v>0</v>
      </c>
      <c r="T124" s="134">
        <f t="shared" si="81"/>
        <v>4.6999604881659274E-2</v>
      </c>
    </row>
    <row r="125" spans="1:20" ht="15.75" hidden="1" x14ac:dyDescent="0.25">
      <c r="A125" s="10" t="s">
        <v>2</v>
      </c>
      <c r="B125" s="10"/>
      <c r="C125" s="125"/>
      <c r="D125" s="91"/>
      <c r="E125" s="79">
        <v>2188662</v>
      </c>
      <c r="F125" s="11">
        <f>ROUND($E125*(1+Summary!$C$6)/3,0)*3</f>
        <v>2291529</v>
      </c>
      <c r="G125" s="17">
        <f t="shared" si="74"/>
        <v>820749</v>
      </c>
      <c r="H125" s="17"/>
      <c r="I125" s="17">
        <f t="shared" si="75"/>
        <v>859323</v>
      </c>
      <c r="J125" s="17">
        <f t="shared" si="76"/>
        <v>1367913</v>
      </c>
      <c r="K125" s="17"/>
      <c r="L125" s="17">
        <f t="shared" si="77"/>
        <v>1432206</v>
      </c>
      <c r="M125" s="17">
        <f t="shared" si="78"/>
        <v>1641498</v>
      </c>
      <c r="N125" s="17"/>
      <c r="O125" s="17">
        <f t="shared" si="79"/>
        <v>1718646</v>
      </c>
      <c r="P125" s="76"/>
      <c r="Q125" s="30"/>
      <c r="R125" s="30"/>
      <c r="S125" s="17">
        <f t="shared" si="80"/>
        <v>0</v>
      </c>
      <c r="T125" s="134">
        <f t="shared" si="81"/>
        <v>4.6999947913382696E-2</v>
      </c>
    </row>
    <row r="126" spans="1:20" ht="15.75" hidden="1" x14ac:dyDescent="0.25">
      <c r="A126" s="10"/>
      <c r="B126" s="10"/>
      <c r="C126" s="125"/>
      <c r="D126" s="91"/>
      <c r="E126" s="79">
        <v>2221488</v>
      </c>
      <c r="F126" s="11">
        <f>ROUND($E126*(1+Summary!$C$6)/3,0)*3</f>
        <v>2325897</v>
      </c>
      <c r="G126" s="17">
        <f t="shared" si="74"/>
        <v>833058</v>
      </c>
      <c r="H126" s="17"/>
      <c r="I126" s="17">
        <f t="shared" si="75"/>
        <v>872211</v>
      </c>
      <c r="J126" s="17">
        <f t="shared" si="76"/>
        <v>1388430</v>
      </c>
      <c r="K126" s="17"/>
      <c r="L126" s="17">
        <f t="shared" si="77"/>
        <v>1453686</v>
      </c>
      <c r="M126" s="17">
        <f t="shared" si="78"/>
        <v>1666116</v>
      </c>
      <c r="N126" s="17"/>
      <c r="O126" s="17">
        <f t="shared" si="79"/>
        <v>1744422</v>
      </c>
      <c r="P126" s="74">
        <v>1</v>
      </c>
      <c r="Q126" s="30"/>
      <c r="R126" s="30"/>
      <c r="S126" s="17">
        <f t="shared" si="80"/>
        <v>104409</v>
      </c>
      <c r="T126" s="134">
        <f t="shared" si="81"/>
        <v>4.6999578660789527E-2</v>
      </c>
    </row>
    <row r="127" spans="1:20" ht="18" hidden="1" x14ac:dyDescent="0.25">
      <c r="E127" s="4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16"/>
      <c r="Q127" s="16"/>
      <c r="R127" s="16"/>
      <c r="S127" s="16"/>
      <c r="T127" s="136"/>
    </row>
    <row r="128" spans="1:20" ht="16.5" hidden="1" thickBot="1" x14ac:dyDescent="0.3"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8">
        <f>SUM(P71:P126)</f>
        <v>797</v>
      </c>
      <c r="Q128" s="31"/>
      <c r="R128" s="32"/>
      <c r="S128" s="18">
        <f>SUM(S71:S126)</f>
        <v>44718666</v>
      </c>
      <c r="T128" s="136"/>
    </row>
    <row r="129" spans="1:20" hidden="1" x14ac:dyDescent="0.2"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36"/>
    </row>
    <row r="130" spans="1:20" ht="18" hidden="1" x14ac:dyDescent="0.25">
      <c r="A130" s="45" t="s">
        <v>61</v>
      </c>
      <c r="B130" s="45"/>
      <c r="C130" s="126"/>
      <c r="D130" s="92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36"/>
    </row>
    <row r="131" spans="1:20" hidden="1" x14ac:dyDescent="0.2"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36"/>
    </row>
    <row r="132" spans="1:20" ht="13.15" hidden="1" customHeight="1" thickBot="1" x14ac:dyDescent="0.25">
      <c r="A132" s="284" t="s">
        <v>60</v>
      </c>
      <c r="B132" s="82"/>
      <c r="C132" s="122"/>
      <c r="D132" s="88"/>
      <c r="E132" s="284" t="str">
        <f>E4</f>
        <v>Existing package on 31 March 2024</v>
      </c>
      <c r="F132" s="284" t="str">
        <f>F4</f>
        <v>Revised Full-time package wef 1 April 2024 (rounded)</v>
      </c>
      <c r="G132" s="284" t="s">
        <v>54</v>
      </c>
      <c r="H132" s="82"/>
      <c r="I132" s="284" t="s">
        <v>53</v>
      </c>
      <c r="J132" s="284" t="s">
        <v>55</v>
      </c>
      <c r="K132" s="82"/>
      <c r="L132" s="284" t="s">
        <v>56</v>
      </c>
      <c r="M132" s="284" t="s">
        <v>57</v>
      </c>
      <c r="N132" s="82"/>
      <c r="O132" s="284" t="s">
        <v>58</v>
      </c>
      <c r="P132" s="287" t="s">
        <v>46</v>
      </c>
      <c r="Q132" s="288"/>
      <c r="R132" s="289"/>
      <c r="S132" s="291" t="s">
        <v>1</v>
      </c>
      <c r="T132" s="294" t="s">
        <v>59</v>
      </c>
    </row>
    <row r="133" spans="1:20" hidden="1" x14ac:dyDescent="0.2">
      <c r="A133" s="285"/>
      <c r="B133" s="83"/>
      <c r="C133" s="123"/>
      <c r="D133" s="89"/>
      <c r="E133" s="285"/>
      <c r="F133" s="285"/>
      <c r="G133" s="285"/>
      <c r="H133" s="83"/>
      <c r="I133" s="285"/>
      <c r="J133" s="285"/>
      <c r="K133" s="83"/>
      <c r="L133" s="285"/>
      <c r="M133" s="285"/>
      <c r="N133" s="83"/>
      <c r="O133" s="285"/>
      <c r="P133" s="297" t="s">
        <v>69</v>
      </c>
      <c r="Q133" s="299" t="s">
        <v>47</v>
      </c>
      <c r="R133" s="301" t="s">
        <v>8</v>
      </c>
      <c r="S133" s="292"/>
      <c r="T133" s="295"/>
    </row>
    <row r="134" spans="1:20" ht="13.5" hidden="1" thickBot="1" x14ac:dyDescent="0.25">
      <c r="A134" s="286"/>
      <c r="B134" s="84"/>
      <c r="C134" s="124"/>
      <c r="D134" s="90"/>
      <c r="E134" s="286"/>
      <c r="F134" s="286"/>
      <c r="G134" s="286"/>
      <c r="H134" s="84"/>
      <c r="I134" s="286"/>
      <c r="J134" s="286"/>
      <c r="K134" s="84"/>
      <c r="L134" s="286"/>
      <c r="M134" s="286"/>
      <c r="N134" s="84"/>
      <c r="O134" s="286"/>
      <c r="P134" s="298"/>
      <c r="Q134" s="300"/>
      <c r="R134" s="302"/>
      <c r="S134" s="293"/>
      <c r="T134" s="296"/>
    </row>
    <row r="135" spans="1:20" hidden="1" x14ac:dyDescent="0.2">
      <c r="A135" t="s">
        <v>2</v>
      </c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</row>
    <row r="136" spans="1:20" ht="15.75" hidden="1" x14ac:dyDescent="0.25">
      <c r="A136" s="10" t="s">
        <v>9</v>
      </c>
      <c r="B136" s="10"/>
      <c r="C136" s="125"/>
      <c r="D136" s="91"/>
      <c r="E136" s="79">
        <v>1053861</v>
      </c>
      <c r="F136" s="11">
        <f>ROUND($E136*(1+Summary!$C$3)/3,0)*3</f>
        <v>1103391</v>
      </c>
      <c r="G136" s="17">
        <f t="shared" ref="G136:G147" si="82">ROUND((E136/8*3)/3,0)*3</f>
        <v>395199</v>
      </c>
      <c r="H136" s="17"/>
      <c r="I136" s="17">
        <f t="shared" ref="I136:I147" si="83">ROUND((F136/8*3)/3,0)*3</f>
        <v>413772</v>
      </c>
      <c r="J136" s="17">
        <f t="shared" ref="J136:J147" si="84">ROUND((E136/8*5)/3,0)*3</f>
        <v>658662</v>
      </c>
      <c r="K136" s="17"/>
      <c r="L136" s="17">
        <f t="shared" ref="L136:L147" si="85">ROUND((F136/8*5)/3,0)*3</f>
        <v>689619</v>
      </c>
      <c r="M136" s="17">
        <f t="shared" ref="M136:M147" si="86">ROUND((E136/8*6)/3,0)*3</f>
        <v>790395</v>
      </c>
      <c r="N136" s="17"/>
      <c r="O136" s="17">
        <f t="shared" ref="O136:O147" si="87">ROUND((F136/8*6)/3,0)*3</f>
        <v>827544</v>
      </c>
      <c r="P136" s="35">
        <v>41</v>
      </c>
      <c r="Q136" s="30"/>
      <c r="R136" s="30"/>
      <c r="S136" s="17">
        <f t="shared" ref="S136:S147" si="88">(F136-E136)*P136</f>
        <v>2030730</v>
      </c>
      <c r="T136" s="134">
        <f t="shared" ref="T136:T147" si="89">(F136-E136)/E136</f>
        <v>4.6998607975814649E-2</v>
      </c>
    </row>
    <row r="137" spans="1:20" ht="15.75" hidden="1" x14ac:dyDescent="0.25">
      <c r="A137" s="10" t="s">
        <v>18</v>
      </c>
      <c r="B137" s="10"/>
      <c r="C137" s="125"/>
      <c r="D137" s="91"/>
      <c r="E137" s="79">
        <v>1069674</v>
      </c>
      <c r="F137" s="11">
        <f>ROUND($E137*(1+Summary!$C$3)/3,0)*3</f>
        <v>1119948</v>
      </c>
      <c r="G137" s="17">
        <f t="shared" si="82"/>
        <v>401127</v>
      </c>
      <c r="H137" s="17"/>
      <c r="I137" s="17">
        <f t="shared" si="83"/>
        <v>419982</v>
      </c>
      <c r="J137" s="17">
        <f t="shared" si="84"/>
        <v>668547</v>
      </c>
      <c r="K137" s="17"/>
      <c r="L137" s="17">
        <f t="shared" si="85"/>
        <v>699969</v>
      </c>
      <c r="M137" s="17">
        <f t="shared" si="86"/>
        <v>802257</v>
      </c>
      <c r="N137" s="17"/>
      <c r="O137" s="17">
        <f t="shared" si="87"/>
        <v>839961</v>
      </c>
      <c r="P137" s="35">
        <v>10</v>
      </c>
      <c r="Q137" s="30"/>
      <c r="R137" s="30"/>
      <c r="S137" s="17">
        <f t="shared" si="88"/>
        <v>502740</v>
      </c>
      <c r="T137" s="134">
        <f t="shared" si="89"/>
        <v>4.6999366162026934E-2</v>
      </c>
    </row>
    <row r="138" spans="1:20" ht="15.75" hidden="1" x14ac:dyDescent="0.25">
      <c r="A138" s="10" t="s">
        <v>19</v>
      </c>
      <c r="B138" s="10"/>
      <c r="C138" s="125"/>
      <c r="D138" s="91"/>
      <c r="E138" s="79">
        <v>1085721</v>
      </c>
      <c r="F138" s="11">
        <f>ROUND($E138*(1+Summary!$C$3)/3,0)*3</f>
        <v>1136751</v>
      </c>
      <c r="G138" s="17">
        <f t="shared" si="82"/>
        <v>407145</v>
      </c>
      <c r="H138" s="17"/>
      <c r="I138" s="17">
        <f t="shared" si="83"/>
        <v>426282</v>
      </c>
      <c r="J138" s="17">
        <f t="shared" si="84"/>
        <v>678576</v>
      </c>
      <c r="K138" s="17"/>
      <c r="L138" s="17">
        <f t="shared" si="85"/>
        <v>710469</v>
      </c>
      <c r="M138" s="17">
        <f t="shared" si="86"/>
        <v>814290</v>
      </c>
      <c r="N138" s="17"/>
      <c r="O138" s="17">
        <f t="shared" si="87"/>
        <v>852564</v>
      </c>
      <c r="P138" s="35">
        <v>4</v>
      </c>
      <c r="Q138" s="30"/>
      <c r="R138" s="30"/>
      <c r="S138" s="17">
        <f t="shared" si="88"/>
        <v>204120</v>
      </c>
      <c r="T138" s="134">
        <f t="shared" si="89"/>
        <v>4.7001025125239355E-2</v>
      </c>
    </row>
    <row r="139" spans="1:20" ht="15.75" hidden="1" x14ac:dyDescent="0.25">
      <c r="A139" s="10"/>
      <c r="B139" s="10"/>
      <c r="C139" s="125"/>
      <c r="D139" s="91"/>
      <c r="E139" s="79">
        <v>1102005</v>
      </c>
      <c r="F139" s="11">
        <f>ROUND($E139*(1+Summary!$C$3)/3,0)*3</f>
        <v>1153800</v>
      </c>
      <c r="G139" s="17">
        <f t="shared" si="82"/>
        <v>413253</v>
      </c>
      <c r="H139" s="17"/>
      <c r="I139" s="17">
        <f t="shared" si="83"/>
        <v>432675</v>
      </c>
      <c r="J139" s="17">
        <f t="shared" si="84"/>
        <v>688752</v>
      </c>
      <c r="K139" s="17"/>
      <c r="L139" s="17">
        <f t="shared" si="85"/>
        <v>721125</v>
      </c>
      <c r="M139" s="17">
        <f t="shared" si="86"/>
        <v>826503</v>
      </c>
      <c r="N139" s="17"/>
      <c r="O139" s="17">
        <f t="shared" si="87"/>
        <v>865350</v>
      </c>
      <c r="P139" s="35">
        <v>8</v>
      </c>
      <c r="Q139" s="30"/>
      <c r="R139" s="30"/>
      <c r="S139" s="17">
        <f t="shared" si="88"/>
        <v>414360</v>
      </c>
      <c r="T139" s="134">
        <f t="shared" si="89"/>
        <v>4.7000694189227817E-2</v>
      </c>
    </row>
    <row r="140" spans="1:20" ht="15.75" hidden="1" x14ac:dyDescent="0.25">
      <c r="A140" s="10"/>
      <c r="B140" s="10"/>
      <c r="C140" s="125"/>
      <c r="D140" s="91"/>
      <c r="E140" s="79">
        <v>1118541</v>
      </c>
      <c r="F140" s="11">
        <f>ROUND($E140*(1+Summary!$C$3)/3,0)*3</f>
        <v>1171113</v>
      </c>
      <c r="G140" s="17">
        <f t="shared" si="82"/>
        <v>419454</v>
      </c>
      <c r="H140" s="17"/>
      <c r="I140" s="17">
        <f t="shared" si="83"/>
        <v>439167</v>
      </c>
      <c r="J140" s="17">
        <f t="shared" si="84"/>
        <v>699087</v>
      </c>
      <c r="K140" s="17"/>
      <c r="L140" s="17">
        <f t="shared" si="85"/>
        <v>731946</v>
      </c>
      <c r="M140" s="17">
        <f t="shared" si="86"/>
        <v>838905</v>
      </c>
      <c r="N140" s="17"/>
      <c r="O140" s="17">
        <f t="shared" si="87"/>
        <v>878334</v>
      </c>
      <c r="P140" s="35">
        <v>4</v>
      </c>
      <c r="Q140" s="30"/>
      <c r="R140" s="30"/>
      <c r="S140" s="17">
        <f t="shared" si="88"/>
        <v>210288</v>
      </c>
      <c r="T140" s="134">
        <f t="shared" si="89"/>
        <v>4.7000512274471835E-2</v>
      </c>
    </row>
    <row r="141" spans="1:20" ht="15.75" hidden="1" x14ac:dyDescent="0.25">
      <c r="A141" s="10"/>
      <c r="B141" s="10"/>
      <c r="C141" s="125"/>
      <c r="D141" s="91"/>
      <c r="E141" s="79">
        <v>1135320</v>
      </c>
      <c r="F141" s="11">
        <f>ROUND($E141*(1+Summary!$C$3)/3,0)*3</f>
        <v>1188681</v>
      </c>
      <c r="G141" s="17">
        <f t="shared" si="82"/>
        <v>425745</v>
      </c>
      <c r="H141" s="17"/>
      <c r="I141" s="17">
        <f t="shared" si="83"/>
        <v>445755</v>
      </c>
      <c r="J141" s="17">
        <f t="shared" si="84"/>
        <v>709575</v>
      </c>
      <c r="K141" s="17"/>
      <c r="L141" s="17">
        <f t="shared" si="85"/>
        <v>742926</v>
      </c>
      <c r="M141" s="17">
        <f t="shared" si="86"/>
        <v>851490</v>
      </c>
      <c r="N141" s="17"/>
      <c r="O141" s="17">
        <f t="shared" si="87"/>
        <v>891510</v>
      </c>
      <c r="P141" s="35">
        <v>12</v>
      </c>
      <c r="Q141" s="30"/>
      <c r="R141" s="30"/>
      <c r="S141" s="17">
        <f t="shared" si="88"/>
        <v>640332</v>
      </c>
      <c r="T141" s="134">
        <f t="shared" si="89"/>
        <v>4.7000845576577528E-2</v>
      </c>
    </row>
    <row r="142" spans="1:20" ht="15.75" hidden="1" x14ac:dyDescent="0.25">
      <c r="A142" s="10"/>
      <c r="B142" s="10"/>
      <c r="C142" s="125"/>
      <c r="D142" s="91"/>
      <c r="E142" s="79">
        <v>1152339</v>
      </c>
      <c r="F142" s="11">
        <f>ROUND($E142*(1+Summary!$C$3)/3,0)*3</f>
        <v>1206498</v>
      </c>
      <c r="G142" s="17">
        <f t="shared" si="82"/>
        <v>432126</v>
      </c>
      <c r="H142" s="17"/>
      <c r="I142" s="17">
        <f t="shared" si="83"/>
        <v>452436</v>
      </c>
      <c r="J142" s="17">
        <f t="shared" si="84"/>
        <v>720213</v>
      </c>
      <c r="K142" s="17"/>
      <c r="L142" s="17">
        <f t="shared" si="85"/>
        <v>754062</v>
      </c>
      <c r="M142" s="17">
        <f t="shared" si="86"/>
        <v>864255</v>
      </c>
      <c r="N142" s="17"/>
      <c r="O142" s="17">
        <f t="shared" si="87"/>
        <v>904875</v>
      </c>
      <c r="P142" s="35">
        <v>4</v>
      </c>
      <c r="Q142" s="30"/>
      <c r="R142" s="30"/>
      <c r="S142" s="17">
        <f t="shared" si="88"/>
        <v>216636</v>
      </c>
      <c r="T142" s="134">
        <f t="shared" si="89"/>
        <v>4.6999190342425279E-2</v>
      </c>
    </row>
    <row r="143" spans="1:20" ht="15.75" hidden="1" x14ac:dyDescent="0.25">
      <c r="A143" s="10" t="s">
        <v>2</v>
      </c>
      <c r="B143" s="10"/>
      <c r="C143" s="125"/>
      <c r="D143" s="91"/>
      <c r="E143" s="79">
        <v>1169643</v>
      </c>
      <c r="F143" s="11">
        <f>ROUND($E143*(1+Summary!$C$3)/3,0)*3</f>
        <v>1224615</v>
      </c>
      <c r="G143" s="17">
        <f t="shared" si="82"/>
        <v>438615</v>
      </c>
      <c r="H143" s="17"/>
      <c r="I143" s="17">
        <f t="shared" si="83"/>
        <v>459231</v>
      </c>
      <c r="J143" s="17">
        <f t="shared" si="84"/>
        <v>731028</v>
      </c>
      <c r="K143" s="17"/>
      <c r="L143" s="17">
        <f t="shared" si="85"/>
        <v>765384</v>
      </c>
      <c r="M143" s="17">
        <f t="shared" si="86"/>
        <v>877233</v>
      </c>
      <c r="N143" s="17"/>
      <c r="O143" s="17">
        <f t="shared" si="87"/>
        <v>918462</v>
      </c>
      <c r="P143" s="35">
        <v>10</v>
      </c>
      <c r="Q143" s="30"/>
      <c r="R143" s="30"/>
      <c r="S143" s="17">
        <f t="shared" si="88"/>
        <v>549720</v>
      </c>
      <c r="T143" s="134">
        <f t="shared" si="89"/>
        <v>4.6998956091730555E-2</v>
      </c>
    </row>
    <row r="144" spans="1:20" ht="15.75" hidden="1" x14ac:dyDescent="0.25">
      <c r="A144" s="10"/>
      <c r="B144" s="10"/>
      <c r="C144" s="125"/>
      <c r="D144" s="91"/>
      <c r="E144" s="79">
        <v>1187175</v>
      </c>
      <c r="F144" s="11">
        <f>ROUND($E144*(1+Summary!$C$3)/3,0)*3</f>
        <v>1242972</v>
      </c>
      <c r="G144" s="17">
        <f t="shared" si="82"/>
        <v>445191</v>
      </c>
      <c r="H144" s="17"/>
      <c r="I144" s="17">
        <f t="shared" si="83"/>
        <v>466116</v>
      </c>
      <c r="J144" s="17">
        <f t="shared" si="84"/>
        <v>741984</v>
      </c>
      <c r="K144" s="17"/>
      <c r="L144" s="17">
        <f t="shared" si="85"/>
        <v>776859</v>
      </c>
      <c r="M144" s="17">
        <f t="shared" si="86"/>
        <v>890382</v>
      </c>
      <c r="N144" s="17"/>
      <c r="O144" s="17">
        <f t="shared" si="87"/>
        <v>932229</v>
      </c>
      <c r="P144" s="35">
        <v>15</v>
      </c>
      <c r="Q144" s="30"/>
      <c r="R144" s="30"/>
      <c r="S144" s="17">
        <f t="shared" si="88"/>
        <v>836955</v>
      </c>
      <c r="T144" s="134">
        <f t="shared" si="89"/>
        <v>4.6999810474445639E-2</v>
      </c>
    </row>
    <row r="145" spans="1:20" ht="15.75" hidden="1" x14ac:dyDescent="0.25">
      <c r="A145" s="10"/>
      <c r="B145" s="10"/>
      <c r="C145" s="125"/>
      <c r="D145" s="91"/>
      <c r="E145" s="79">
        <v>1204983</v>
      </c>
      <c r="F145" s="11">
        <f>ROUND($E145*(1+Summary!$C$3)/3,0)*3</f>
        <v>1261617</v>
      </c>
      <c r="G145" s="17">
        <f t="shared" si="82"/>
        <v>451869</v>
      </c>
      <c r="H145" s="17"/>
      <c r="I145" s="17">
        <f t="shared" si="83"/>
        <v>473106</v>
      </c>
      <c r="J145" s="17">
        <f t="shared" si="84"/>
        <v>753114</v>
      </c>
      <c r="K145" s="17"/>
      <c r="L145" s="17">
        <f t="shared" si="85"/>
        <v>788511</v>
      </c>
      <c r="M145" s="17">
        <f t="shared" si="86"/>
        <v>903738</v>
      </c>
      <c r="N145" s="17"/>
      <c r="O145" s="17">
        <f t="shared" si="87"/>
        <v>946212</v>
      </c>
      <c r="P145" s="35">
        <v>21</v>
      </c>
      <c r="Q145" s="30"/>
      <c r="R145" s="30"/>
      <c r="S145" s="17">
        <f t="shared" si="88"/>
        <v>1189314</v>
      </c>
      <c r="T145" s="134">
        <f t="shared" si="89"/>
        <v>4.6999833192667449E-2</v>
      </c>
    </row>
    <row r="146" spans="1:20" ht="15.75" hidden="1" x14ac:dyDescent="0.25">
      <c r="A146" s="10"/>
      <c r="B146" s="10"/>
      <c r="C146" s="125"/>
      <c r="D146" s="91"/>
      <c r="E146" s="79">
        <v>1223055</v>
      </c>
      <c r="F146" s="11">
        <f>ROUND($E146*(1+Summary!$C$3)/3,0)*3</f>
        <v>1280538</v>
      </c>
      <c r="G146" s="17">
        <f t="shared" si="82"/>
        <v>458646</v>
      </c>
      <c r="H146" s="17"/>
      <c r="I146" s="17">
        <f t="shared" si="83"/>
        <v>480201</v>
      </c>
      <c r="J146" s="17">
        <f t="shared" si="84"/>
        <v>764409</v>
      </c>
      <c r="K146" s="17"/>
      <c r="L146" s="17">
        <f t="shared" si="85"/>
        <v>800337</v>
      </c>
      <c r="M146" s="17">
        <f t="shared" si="86"/>
        <v>917292</v>
      </c>
      <c r="N146" s="17"/>
      <c r="O146" s="17">
        <f t="shared" si="87"/>
        <v>960405</v>
      </c>
      <c r="P146" s="35">
        <v>8</v>
      </c>
      <c r="Q146" s="30"/>
      <c r="R146" s="30"/>
      <c r="S146" s="17">
        <f t="shared" si="88"/>
        <v>459864</v>
      </c>
      <c r="T146" s="134">
        <f t="shared" si="89"/>
        <v>4.6999521689539719E-2</v>
      </c>
    </row>
    <row r="147" spans="1:20" ht="15.75" hidden="1" x14ac:dyDescent="0.25">
      <c r="A147" s="10"/>
      <c r="B147" s="10"/>
      <c r="C147" s="125"/>
      <c r="D147" s="91"/>
      <c r="E147" s="79">
        <v>1241400</v>
      </c>
      <c r="F147" s="11">
        <f>ROUND($E147*(1+Summary!$C$3)/3,0)*3</f>
        <v>1299747</v>
      </c>
      <c r="G147" s="17">
        <f t="shared" si="82"/>
        <v>465525</v>
      </c>
      <c r="H147" s="17"/>
      <c r="I147" s="17">
        <f t="shared" si="83"/>
        <v>487404</v>
      </c>
      <c r="J147" s="17">
        <f t="shared" si="84"/>
        <v>775875</v>
      </c>
      <c r="K147" s="17"/>
      <c r="L147" s="17">
        <f t="shared" si="85"/>
        <v>812343</v>
      </c>
      <c r="M147" s="17">
        <f t="shared" si="86"/>
        <v>931050</v>
      </c>
      <c r="N147" s="17"/>
      <c r="O147" s="17">
        <f t="shared" si="87"/>
        <v>974811</v>
      </c>
      <c r="P147" s="35">
        <v>2</v>
      </c>
      <c r="Q147" s="30"/>
      <c r="R147" s="30"/>
      <c r="S147" s="17">
        <f t="shared" si="88"/>
        <v>116694</v>
      </c>
      <c r="T147" s="134">
        <f t="shared" si="89"/>
        <v>4.7000966650555823E-2</v>
      </c>
    </row>
    <row r="148" spans="1:20" ht="16.5" hidden="1" thickBot="1" x14ac:dyDescent="0.3">
      <c r="A148" s="10"/>
      <c r="B148" s="10"/>
      <c r="C148" s="125"/>
      <c r="D148" s="91"/>
      <c r="E148" s="78" t="s">
        <v>80</v>
      </c>
      <c r="F148" s="77">
        <f>(F150-F147)/F147</f>
        <v>4.5724283264358375E-3</v>
      </c>
      <c r="G148" s="17"/>
      <c r="H148" s="17"/>
      <c r="I148" s="17"/>
      <c r="J148" s="17"/>
      <c r="K148" s="17"/>
      <c r="L148" s="17"/>
      <c r="M148" s="17"/>
      <c r="N148" s="17"/>
      <c r="O148" s="17"/>
      <c r="P148" s="17"/>
      <c r="Q148" s="17"/>
      <c r="R148" s="17"/>
      <c r="S148" s="17"/>
      <c r="T148" s="134"/>
    </row>
    <row r="149" spans="1:20" ht="15.75" hidden="1" x14ac:dyDescent="0.25">
      <c r="A149" s="10"/>
      <c r="B149" s="10"/>
      <c r="C149" s="125"/>
      <c r="D149" s="91"/>
      <c r="E149" s="48"/>
      <c r="F149" s="11"/>
      <c r="G149" s="17"/>
      <c r="H149" s="17"/>
      <c r="I149" s="17"/>
      <c r="J149" s="17"/>
      <c r="K149" s="17"/>
      <c r="L149" s="17"/>
      <c r="M149" s="17"/>
      <c r="N149" s="17"/>
      <c r="O149" s="17"/>
      <c r="P149" s="17"/>
      <c r="Q149" s="17"/>
      <c r="R149" s="17"/>
      <c r="S149" s="17"/>
      <c r="T149" s="134"/>
    </row>
    <row r="150" spans="1:20" ht="15.75" hidden="1" x14ac:dyDescent="0.25">
      <c r="A150" s="10" t="s">
        <v>10</v>
      </c>
      <c r="B150" s="10"/>
      <c r="C150" s="125"/>
      <c r="D150" s="91"/>
      <c r="E150" s="79">
        <v>1247076</v>
      </c>
      <c r="F150" s="11">
        <f>ROUND($E150*(1+Summary!$C$4)/3,0)*3</f>
        <v>1305690</v>
      </c>
      <c r="G150" s="17">
        <f t="shared" ref="G150:G162" si="90">ROUND((E150/8*3)/3,0)*3</f>
        <v>467655</v>
      </c>
      <c r="H150" s="17"/>
      <c r="I150" s="17">
        <f t="shared" ref="I150:I162" si="91">ROUND((F150/8*3)/3,0)*3</f>
        <v>489633</v>
      </c>
      <c r="J150" s="17">
        <f t="shared" ref="J150:J162" si="92">ROUND((E150/8*5)/3,0)*3</f>
        <v>779424</v>
      </c>
      <c r="K150" s="17"/>
      <c r="L150" s="17">
        <f t="shared" ref="L150:L162" si="93">ROUND((F150/8*5)/3,0)*3</f>
        <v>816057</v>
      </c>
      <c r="M150" s="17">
        <f t="shared" ref="M150:M162" si="94">ROUND((E150/8*6)/3,0)*3</f>
        <v>935307</v>
      </c>
      <c r="N150" s="17"/>
      <c r="O150" s="17">
        <f t="shared" ref="O150:O162" si="95">ROUND((F150/8*6)/3,0)*3</f>
        <v>979269</v>
      </c>
      <c r="P150" s="35">
        <v>5</v>
      </c>
      <c r="Q150" s="30"/>
      <c r="R150" s="30"/>
      <c r="S150" s="17">
        <f t="shared" ref="S150:S162" si="96">(F150-E150)*P150</f>
        <v>293070</v>
      </c>
      <c r="T150" s="134">
        <f t="shared" ref="T150:T162" si="97">(F150-E150)/E150</f>
        <v>4.7001145078567785E-2</v>
      </c>
    </row>
    <row r="151" spans="1:20" ht="15.75" hidden="1" x14ac:dyDescent="0.25">
      <c r="A151" s="10" t="s">
        <v>20</v>
      </c>
      <c r="B151" s="10"/>
      <c r="C151" s="125"/>
      <c r="D151" s="91"/>
      <c r="E151" s="79">
        <v>1265775</v>
      </c>
      <c r="F151" s="11">
        <f>ROUND($E151*(1+Summary!$C$4)/3,0)*3</f>
        <v>1325265</v>
      </c>
      <c r="G151" s="17">
        <f t="shared" si="90"/>
        <v>474666</v>
      </c>
      <c r="H151" s="17"/>
      <c r="I151" s="17">
        <f t="shared" si="91"/>
        <v>496974</v>
      </c>
      <c r="J151" s="17">
        <f t="shared" si="92"/>
        <v>791109</v>
      </c>
      <c r="K151" s="17"/>
      <c r="L151" s="17">
        <f t="shared" si="93"/>
        <v>828291</v>
      </c>
      <c r="M151" s="17">
        <f t="shared" si="94"/>
        <v>949332</v>
      </c>
      <c r="N151" s="17"/>
      <c r="O151" s="17">
        <f t="shared" si="95"/>
        <v>993948</v>
      </c>
      <c r="P151" s="35">
        <v>5</v>
      </c>
      <c r="Q151" s="30"/>
      <c r="R151" s="30"/>
      <c r="S151" s="17">
        <f t="shared" si="96"/>
        <v>297450</v>
      </c>
      <c r="T151" s="134">
        <f t="shared" si="97"/>
        <v>4.6998874207501332E-2</v>
      </c>
    </row>
    <row r="152" spans="1:20" ht="15.75" hidden="1" x14ac:dyDescent="0.25">
      <c r="A152" s="10" t="s">
        <v>21</v>
      </c>
      <c r="B152" s="10"/>
      <c r="C152" s="125"/>
      <c r="D152" s="91"/>
      <c r="E152" s="79">
        <v>1284774</v>
      </c>
      <c r="F152" s="11">
        <f>ROUND($E152*(1+Summary!$C$4)/3,0)*3</f>
        <v>1345158</v>
      </c>
      <c r="G152" s="17">
        <f t="shared" si="90"/>
        <v>481791</v>
      </c>
      <c r="H152" s="17"/>
      <c r="I152" s="17">
        <f t="shared" si="91"/>
        <v>504435</v>
      </c>
      <c r="J152" s="17">
        <f t="shared" si="92"/>
        <v>802983</v>
      </c>
      <c r="K152" s="17"/>
      <c r="L152" s="17">
        <f t="shared" si="93"/>
        <v>840723</v>
      </c>
      <c r="M152" s="17">
        <f t="shared" si="94"/>
        <v>963582</v>
      </c>
      <c r="N152" s="17"/>
      <c r="O152" s="17">
        <f t="shared" si="95"/>
        <v>1008870</v>
      </c>
      <c r="P152" s="35">
        <v>0</v>
      </c>
      <c r="Q152" s="30"/>
      <c r="R152" s="30"/>
      <c r="S152" s="17">
        <f t="shared" si="96"/>
        <v>0</v>
      </c>
      <c r="T152" s="134">
        <f t="shared" si="97"/>
        <v>4.6999705784830641E-2</v>
      </c>
    </row>
    <row r="153" spans="1:20" ht="15.75" hidden="1" x14ac:dyDescent="0.25">
      <c r="A153" s="10" t="s">
        <v>2</v>
      </c>
      <c r="B153" s="10"/>
      <c r="C153" s="125"/>
      <c r="D153" s="91"/>
      <c r="E153" s="79">
        <v>1304049</v>
      </c>
      <c r="F153" s="11">
        <f>ROUND($E153*(1+Summary!$C$4)/3,0)*3</f>
        <v>1365339</v>
      </c>
      <c r="G153" s="17">
        <f t="shared" si="90"/>
        <v>489018</v>
      </c>
      <c r="H153" s="17"/>
      <c r="I153" s="17">
        <f t="shared" si="91"/>
        <v>512001</v>
      </c>
      <c r="J153" s="17">
        <f t="shared" si="92"/>
        <v>815031</v>
      </c>
      <c r="K153" s="17"/>
      <c r="L153" s="17">
        <f t="shared" si="93"/>
        <v>853338</v>
      </c>
      <c r="M153" s="17">
        <f t="shared" si="94"/>
        <v>978036</v>
      </c>
      <c r="N153" s="17"/>
      <c r="O153" s="17">
        <f t="shared" si="95"/>
        <v>1024005</v>
      </c>
      <c r="P153" s="35">
        <v>3</v>
      </c>
      <c r="Q153" s="30"/>
      <c r="R153" s="30"/>
      <c r="S153" s="17">
        <f t="shared" si="96"/>
        <v>183870</v>
      </c>
      <c r="T153" s="134">
        <f t="shared" si="97"/>
        <v>4.6999767646767873E-2</v>
      </c>
    </row>
    <row r="154" spans="1:20" ht="15.75" hidden="1" x14ac:dyDescent="0.25">
      <c r="A154" s="10"/>
      <c r="B154" s="10"/>
      <c r="C154" s="125"/>
      <c r="D154" s="91"/>
      <c r="E154" s="79">
        <v>1323612</v>
      </c>
      <c r="F154" s="11">
        <f>ROUND($E154*(1+Summary!$C$4)/3,0)*3</f>
        <v>1385823</v>
      </c>
      <c r="G154" s="17">
        <f t="shared" si="90"/>
        <v>496356</v>
      </c>
      <c r="H154" s="17"/>
      <c r="I154" s="17">
        <f t="shared" si="91"/>
        <v>519684</v>
      </c>
      <c r="J154" s="17">
        <f t="shared" si="92"/>
        <v>827259</v>
      </c>
      <c r="K154" s="17"/>
      <c r="L154" s="17">
        <f t="shared" si="93"/>
        <v>866139</v>
      </c>
      <c r="M154" s="17">
        <f t="shared" si="94"/>
        <v>992709</v>
      </c>
      <c r="N154" s="17"/>
      <c r="O154" s="17">
        <f t="shared" si="95"/>
        <v>1039368</v>
      </c>
      <c r="P154" s="35">
        <v>1</v>
      </c>
      <c r="Q154" s="30"/>
      <c r="R154" s="30"/>
      <c r="S154" s="17">
        <f t="shared" si="96"/>
        <v>62211</v>
      </c>
      <c r="T154" s="134">
        <f t="shared" si="97"/>
        <v>4.7000933808397025E-2</v>
      </c>
    </row>
    <row r="155" spans="1:20" ht="15.75" hidden="1" x14ac:dyDescent="0.25">
      <c r="A155" s="10"/>
      <c r="B155" s="10"/>
      <c r="C155" s="125"/>
      <c r="D155" s="91"/>
      <c r="E155" s="79">
        <v>1343469</v>
      </c>
      <c r="F155" s="11">
        <f>ROUND($E155*(1+Summary!$C$4)/3,0)*3</f>
        <v>1406613</v>
      </c>
      <c r="G155" s="17">
        <f t="shared" si="90"/>
        <v>503802</v>
      </c>
      <c r="H155" s="17"/>
      <c r="I155" s="17">
        <f t="shared" si="91"/>
        <v>527481</v>
      </c>
      <c r="J155" s="17">
        <f t="shared" si="92"/>
        <v>839667</v>
      </c>
      <c r="K155" s="17"/>
      <c r="L155" s="17">
        <f t="shared" si="93"/>
        <v>879132</v>
      </c>
      <c r="M155" s="17">
        <f t="shared" si="94"/>
        <v>1007601</v>
      </c>
      <c r="N155" s="17"/>
      <c r="O155" s="17">
        <f t="shared" si="95"/>
        <v>1054959</v>
      </c>
      <c r="P155" s="35">
        <v>0</v>
      </c>
      <c r="Q155" s="30"/>
      <c r="R155" s="30"/>
      <c r="S155" s="17">
        <f t="shared" si="96"/>
        <v>0</v>
      </c>
      <c r="T155" s="134">
        <f t="shared" si="97"/>
        <v>4.7000712335007355E-2</v>
      </c>
    </row>
    <row r="156" spans="1:20" ht="15.75" hidden="1" x14ac:dyDescent="0.25">
      <c r="A156" s="10"/>
      <c r="B156" s="10"/>
      <c r="C156" s="125"/>
      <c r="D156" s="91"/>
      <c r="E156" s="79">
        <v>1363617</v>
      </c>
      <c r="F156" s="11">
        <f>ROUND($E156*(1+Summary!$C$4)/3,0)*3</f>
        <v>1427706</v>
      </c>
      <c r="G156" s="17">
        <f t="shared" si="90"/>
        <v>511356</v>
      </c>
      <c r="H156" s="17"/>
      <c r="I156" s="17">
        <f t="shared" si="91"/>
        <v>535389</v>
      </c>
      <c r="J156" s="17">
        <f t="shared" si="92"/>
        <v>852261</v>
      </c>
      <c r="K156" s="17"/>
      <c r="L156" s="17">
        <f t="shared" si="93"/>
        <v>892317</v>
      </c>
      <c r="M156" s="17">
        <f t="shared" si="94"/>
        <v>1022712</v>
      </c>
      <c r="N156" s="17"/>
      <c r="O156" s="17">
        <f t="shared" si="95"/>
        <v>1070781</v>
      </c>
      <c r="P156" s="35">
        <v>4</v>
      </c>
      <c r="Q156" s="30"/>
      <c r="R156" s="30"/>
      <c r="S156" s="17">
        <f t="shared" si="96"/>
        <v>256356</v>
      </c>
      <c r="T156" s="134">
        <f t="shared" si="97"/>
        <v>4.6999267389596935E-2</v>
      </c>
    </row>
    <row r="157" spans="1:20" ht="15.75" hidden="1" x14ac:dyDescent="0.25">
      <c r="A157" s="10"/>
      <c r="B157" s="10"/>
      <c r="C157" s="125"/>
      <c r="D157" s="91"/>
      <c r="E157" s="79">
        <v>1384071</v>
      </c>
      <c r="F157" s="11">
        <f>ROUND($E157*(1+Summary!$C$4)/3,0)*3</f>
        <v>1449123</v>
      </c>
      <c r="G157" s="17">
        <f t="shared" si="90"/>
        <v>519027</v>
      </c>
      <c r="H157" s="17"/>
      <c r="I157" s="17">
        <f t="shared" si="91"/>
        <v>543420</v>
      </c>
      <c r="J157" s="17">
        <f t="shared" si="92"/>
        <v>865044</v>
      </c>
      <c r="K157" s="17"/>
      <c r="L157" s="17">
        <f t="shared" si="93"/>
        <v>905703</v>
      </c>
      <c r="M157" s="17">
        <f t="shared" si="94"/>
        <v>1038054</v>
      </c>
      <c r="N157" s="17"/>
      <c r="O157" s="17">
        <f t="shared" si="95"/>
        <v>1086843</v>
      </c>
      <c r="P157" s="35">
        <v>1</v>
      </c>
      <c r="Q157" s="30"/>
      <c r="R157" s="30"/>
      <c r="S157" s="17">
        <f t="shared" si="96"/>
        <v>65052</v>
      </c>
      <c r="T157" s="134">
        <f t="shared" si="97"/>
        <v>4.7000479021668685E-2</v>
      </c>
    </row>
    <row r="158" spans="1:20" ht="15.75" hidden="1" x14ac:dyDescent="0.25">
      <c r="A158" s="10"/>
      <c r="B158" s="10"/>
      <c r="C158" s="125"/>
      <c r="D158" s="91"/>
      <c r="E158" s="79">
        <v>1404837</v>
      </c>
      <c r="F158" s="11">
        <f>ROUND($E158*(1+Summary!$C$4)/3,0)*3</f>
        <v>1470864</v>
      </c>
      <c r="G158" s="17">
        <f t="shared" si="90"/>
        <v>526815</v>
      </c>
      <c r="H158" s="17"/>
      <c r="I158" s="17">
        <f t="shared" si="91"/>
        <v>551574</v>
      </c>
      <c r="J158" s="17">
        <f t="shared" si="92"/>
        <v>878022</v>
      </c>
      <c r="K158" s="17"/>
      <c r="L158" s="17">
        <f t="shared" si="93"/>
        <v>919290</v>
      </c>
      <c r="M158" s="17">
        <f t="shared" si="94"/>
        <v>1053627</v>
      </c>
      <c r="N158" s="17"/>
      <c r="O158" s="17">
        <f t="shared" si="95"/>
        <v>1103148</v>
      </c>
      <c r="P158" s="35">
        <v>3</v>
      </c>
      <c r="Q158" s="30"/>
      <c r="R158" s="30"/>
      <c r="S158" s="17">
        <f t="shared" si="96"/>
        <v>198081</v>
      </c>
      <c r="T158" s="134">
        <f t="shared" si="97"/>
        <v>4.6999758690865916E-2</v>
      </c>
    </row>
    <row r="159" spans="1:20" ht="15.75" hidden="1" x14ac:dyDescent="0.25">
      <c r="A159" s="10"/>
      <c r="B159" s="10"/>
      <c r="C159" s="125"/>
      <c r="D159" s="91"/>
      <c r="E159" s="79">
        <v>1425906</v>
      </c>
      <c r="F159" s="11">
        <f>ROUND($E159*(1+Summary!$C$4)/3,0)*3</f>
        <v>1492923</v>
      </c>
      <c r="G159" s="17">
        <f t="shared" si="90"/>
        <v>534714</v>
      </c>
      <c r="H159" s="17"/>
      <c r="I159" s="17">
        <f t="shared" si="91"/>
        <v>559845</v>
      </c>
      <c r="J159" s="17">
        <f t="shared" si="92"/>
        <v>891192</v>
      </c>
      <c r="K159" s="17"/>
      <c r="L159" s="17">
        <f t="shared" si="93"/>
        <v>933078</v>
      </c>
      <c r="M159" s="17">
        <f t="shared" si="94"/>
        <v>1069431</v>
      </c>
      <c r="N159" s="17"/>
      <c r="O159" s="17">
        <f t="shared" si="95"/>
        <v>1119693</v>
      </c>
      <c r="P159" s="35">
        <v>3</v>
      </c>
      <c r="Q159" s="30"/>
      <c r="R159" s="30"/>
      <c r="S159" s="17">
        <f t="shared" si="96"/>
        <v>201051</v>
      </c>
      <c r="T159" s="134">
        <f t="shared" si="97"/>
        <v>4.6999591838452183E-2</v>
      </c>
    </row>
    <row r="160" spans="1:20" ht="15.75" hidden="1" x14ac:dyDescent="0.25">
      <c r="A160" s="10"/>
      <c r="B160" s="10"/>
      <c r="C160" s="125"/>
      <c r="D160" s="91"/>
      <c r="E160" s="79">
        <v>1447302</v>
      </c>
      <c r="F160" s="11">
        <f>ROUND($E160*(1+Summary!$C$4)/3,0)*3</f>
        <v>1515324</v>
      </c>
      <c r="G160" s="17">
        <f t="shared" si="90"/>
        <v>542739</v>
      </c>
      <c r="H160" s="17"/>
      <c r="I160" s="17">
        <f t="shared" si="91"/>
        <v>568248</v>
      </c>
      <c r="J160" s="17">
        <f t="shared" si="92"/>
        <v>904563</v>
      </c>
      <c r="K160" s="17"/>
      <c r="L160" s="17">
        <f t="shared" si="93"/>
        <v>947079</v>
      </c>
      <c r="M160" s="17">
        <f t="shared" si="94"/>
        <v>1085478</v>
      </c>
      <c r="N160" s="17"/>
      <c r="O160" s="17">
        <f t="shared" si="95"/>
        <v>1136493</v>
      </c>
      <c r="P160" s="35">
        <v>1</v>
      </c>
      <c r="Q160" s="30"/>
      <c r="R160" s="30"/>
      <c r="S160" s="17">
        <f t="shared" si="96"/>
        <v>68022</v>
      </c>
      <c r="T160" s="134">
        <f t="shared" si="97"/>
        <v>4.6999175016686219E-2</v>
      </c>
    </row>
    <row r="161" spans="1:20" ht="15.75" hidden="1" x14ac:dyDescent="0.25">
      <c r="A161" s="10"/>
      <c r="B161" s="10"/>
      <c r="C161" s="125"/>
      <c r="D161" s="91"/>
      <c r="E161" s="79">
        <v>1469004</v>
      </c>
      <c r="F161" s="11">
        <f>ROUND($E161*(1+Summary!$C$4)/3,0)*3</f>
        <v>1538046</v>
      </c>
      <c r="G161" s="17">
        <f t="shared" si="90"/>
        <v>550878</v>
      </c>
      <c r="H161" s="17"/>
      <c r="I161" s="17">
        <f t="shared" si="91"/>
        <v>576768</v>
      </c>
      <c r="J161" s="17">
        <f t="shared" si="92"/>
        <v>918129</v>
      </c>
      <c r="K161" s="17"/>
      <c r="L161" s="17">
        <f t="shared" si="93"/>
        <v>961278</v>
      </c>
      <c r="M161" s="17">
        <f t="shared" si="94"/>
        <v>1101753</v>
      </c>
      <c r="N161" s="17"/>
      <c r="O161" s="17">
        <f t="shared" si="95"/>
        <v>1153536</v>
      </c>
      <c r="P161" s="35">
        <v>2</v>
      </c>
      <c r="Q161" s="30"/>
      <c r="R161" s="30"/>
      <c r="S161" s="17">
        <f t="shared" si="96"/>
        <v>138084</v>
      </c>
      <c r="T161" s="134">
        <f t="shared" si="97"/>
        <v>4.6999191288791591E-2</v>
      </c>
    </row>
    <row r="162" spans="1:20" ht="15.75" hidden="1" x14ac:dyDescent="0.25">
      <c r="A162" s="10"/>
      <c r="B162" s="10"/>
      <c r="C162" s="125"/>
      <c r="D162" s="91"/>
      <c r="E162" s="81">
        <v>1491045</v>
      </c>
      <c r="F162" s="11">
        <f>ROUND($E162*(1+Summary!$C$4)/3,0)*3</f>
        <v>1561125</v>
      </c>
      <c r="G162" s="17">
        <f t="shared" si="90"/>
        <v>559143</v>
      </c>
      <c r="H162" s="17"/>
      <c r="I162" s="17">
        <f t="shared" si="91"/>
        <v>585423</v>
      </c>
      <c r="J162" s="17">
        <f t="shared" si="92"/>
        <v>931902</v>
      </c>
      <c r="K162" s="17"/>
      <c r="L162" s="17">
        <f t="shared" si="93"/>
        <v>975702</v>
      </c>
      <c r="M162" s="17">
        <f t="shared" si="94"/>
        <v>1118283</v>
      </c>
      <c r="N162" s="17"/>
      <c r="O162" s="17">
        <f t="shared" si="95"/>
        <v>1170843</v>
      </c>
      <c r="P162" s="35">
        <v>2</v>
      </c>
      <c r="Q162" s="30"/>
      <c r="R162" s="30"/>
      <c r="S162" s="17">
        <f t="shared" si="96"/>
        <v>140160</v>
      </c>
      <c r="T162" s="134">
        <f t="shared" si="97"/>
        <v>4.7000593543454421E-2</v>
      </c>
    </row>
    <row r="163" spans="1:20" ht="16.5" hidden="1" thickBot="1" x14ac:dyDescent="0.3">
      <c r="A163" s="10"/>
      <c r="B163" s="10"/>
      <c r="C163" s="125"/>
      <c r="D163" s="91"/>
      <c r="E163" s="78" t="s">
        <v>80</v>
      </c>
      <c r="F163" s="77">
        <f>(F165-F162)/F162</f>
        <v>1.7131876050924814E-2</v>
      </c>
      <c r="G163" s="17"/>
      <c r="H163" s="17"/>
      <c r="I163" s="17"/>
      <c r="J163" s="17"/>
      <c r="K163" s="17"/>
      <c r="L163" s="17"/>
      <c r="M163" s="17"/>
      <c r="N163" s="17"/>
      <c r="O163" s="17"/>
      <c r="P163" s="29"/>
      <c r="Q163" s="17"/>
      <c r="R163" s="17"/>
      <c r="S163" s="17"/>
      <c r="T163" s="134"/>
    </row>
    <row r="164" spans="1:20" ht="15.75" hidden="1" x14ac:dyDescent="0.25">
      <c r="A164" s="10"/>
      <c r="B164" s="10"/>
      <c r="C164" s="125"/>
      <c r="D164" s="91"/>
      <c r="E164" s="48"/>
      <c r="F164" s="11"/>
      <c r="G164" s="17"/>
      <c r="H164" s="17"/>
      <c r="I164" s="17"/>
      <c r="J164" s="17"/>
      <c r="K164" s="17"/>
      <c r="L164" s="17"/>
      <c r="M164" s="17"/>
      <c r="N164" s="17"/>
      <c r="O164" s="17"/>
      <c r="P164" s="29"/>
      <c r="Q164" s="17"/>
      <c r="R164" s="17"/>
      <c r="S164" s="17"/>
      <c r="T164" s="134"/>
    </row>
    <row r="165" spans="1:20" ht="15.75" hidden="1" x14ac:dyDescent="0.25">
      <c r="A165" s="10" t="s">
        <v>11</v>
      </c>
      <c r="B165" s="10"/>
      <c r="C165" s="125"/>
      <c r="D165" s="91"/>
      <c r="E165" s="79">
        <v>1516590</v>
      </c>
      <c r="F165" s="11">
        <f>ROUND($E165*(1+Summary!$C$5)/3,0)*3</f>
        <v>1587870</v>
      </c>
      <c r="G165" s="17">
        <f t="shared" ref="G165:G173" si="98">ROUND((E165/8*3)/3,0)*3</f>
        <v>568722</v>
      </c>
      <c r="H165" s="17"/>
      <c r="I165" s="17">
        <f t="shared" ref="I165:I173" si="99">ROUND((F165/8*3)/3,0)*3</f>
        <v>595452</v>
      </c>
      <c r="J165" s="17">
        <f t="shared" ref="J165:J173" si="100">ROUND((E165/8*5)/3,0)*3</f>
        <v>947868</v>
      </c>
      <c r="K165" s="17"/>
      <c r="L165" s="17">
        <f t="shared" ref="L165:L173" si="101">ROUND((F165/8*5)/3,0)*3</f>
        <v>992418</v>
      </c>
      <c r="M165" s="17">
        <f t="shared" ref="M165:M173" si="102">ROUND((E165/8*6)/3,0)*3</f>
        <v>1137444</v>
      </c>
      <c r="N165" s="17"/>
      <c r="O165" s="17">
        <f t="shared" ref="O165:O173" si="103">ROUND((F165/8*6)/3,0)*3</f>
        <v>1190904</v>
      </c>
      <c r="P165" s="35">
        <v>2</v>
      </c>
      <c r="Q165" s="30"/>
      <c r="R165" s="30"/>
      <c r="S165" s="17">
        <f t="shared" ref="S165:S173" si="104">(F165-E165)*P165</f>
        <v>142560</v>
      </c>
      <c r="T165" s="134">
        <f t="shared" ref="T165:T173" si="105">(F165-E165)/E165</f>
        <v>4.7000178030977391E-2</v>
      </c>
    </row>
    <row r="166" spans="1:20" ht="15.75" hidden="1" x14ac:dyDescent="0.25">
      <c r="A166" s="10" t="s">
        <v>22</v>
      </c>
      <c r="B166" s="10"/>
      <c r="C166" s="125"/>
      <c r="D166" s="91"/>
      <c r="E166" s="79">
        <v>1539339</v>
      </c>
      <c r="F166" s="11">
        <f>ROUND($E166*(1+Summary!$C$5)/3,0)*3</f>
        <v>1611687</v>
      </c>
      <c r="G166" s="17">
        <f t="shared" si="98"/>
        <v>577251</v>
      </c>
      <c r="H166" s="17"/>
      <c r="I166" s="17">
        <f t="shared" si="99"/>
        <v>604383</v>
      </c>
      <c r="J166" s="17">
        <f t="shared" si="100"/>
        <v>962088</v>
      </c>
      <c r="K166" s="17"/>
      <c r="L166" s="17">
        <f t="shared" si="101"/>
        <v>1007304</v>
      </c>
      <c r="M166" s="17">
        <f t="shared" si="102"/>
        <v>1154505</v>
      </c>
      <c r="N166" s="17"/>
      <c r="O166" s="17">
        <f t="shared" si="103"/>
        <v>1208766</v>
      </c>
      <c r="P166" s="35">
        <v>5</v>
      </c>
      <c r="Q166" s="30"/>
      <c r="R166" s="30"/>
      <c r="S166" s="17">
        <f t="shared" si="104"/>
        <v>361740</v>
      </c>
      <c r="T166" s="134">
        <f t="shared" si="105"/>
        <v>4.6999393895691591E-2</v>
      </c>
    </row>
    <row r="167" spans="1:20" ht="15.75" hidden="1" x14ac:dyDescent="0.25">
      <c r="A167" s="10" t="s">
        <v>23</v>
      </c>
      <c r="B167" s="10"/>
      <c r="C167" s="125"/>
      <c r="D167" s="91"/>
      <c r="E167" s="79">
        <v>1562427</v>
      </c>
      <c r="F167" s="11">
        <f>ROUND($E167*(1+Summary!$C$5)/3,0)*3</f>
        <v>1635861</v>
      </c>
      <c r="G167" s="17">
        <f t="shared" si="98"/>
        <v>585909</v>
      </c>
      <c r="H167" s="17"/>
      <c r="I167" s="17">
        <f t="shared" si="99"/>
        <v>613449</v>
      </c>
      <c r="J167" s="17">
        <f t="shared" si="100"/>
        <v>976518</v>
      </c>
      <c r="K167" s="17"/>
      <c r="L167" s="17">
        <f t="shared" si="101"/>
        <v>1022412</v>
      </c>
      <c r="M167" s="17">
        <f t="shared" si="102"/>
        <v>1171821</v>
      </c>
      <c r="N167" s="17"/>
      <c r="O167" s="17">
        <f t="shared" si="103"/>
        <v>1226895</v>
      </c>
      <c r="P167" s="35">
        <v>0</v>
      </c>
      <c r="Q167" s="30"/>
      <c r="R167" s="30"/>
      <c r="S167" s="17">
        <f t="shared" si="104"/>
        <v>0</v>
      </c>
      <c r="T167" s="134">
        <f t="shared" si="105"/>
        <v>4.6999955837936751E-2</v>
      </c>
    </row>
    <row r="168" spans="1:20" ht="15.75" hidden="1" x14ac:dyDescent="0.25">
      <c r="A168" s="10"/>
      <c r="B168" s="10"/>
      <c r="C168" s="125"/>
      <c r="D168" s="91"/>
      <c r="E168" s="79">
        <v>1585878</v>
      </c>
      <c r="F168" s="11">
        <f>ROUND($E168*(1+Summary!$C$5)/3,0)*3</f>
        <v>1660413</v>
      </c>
      <c r="G168" s="17">
        <f t="shared" si="98"/>
        <v>594705</v>
      </c>
      <c r="H168" s="17"/>
      <c r="I168" s="17">
        <f t="shared" si="99"/>
        <v>622656</v>
      </c>
      <c r="J168" s="17">
        <f t="shared" si="100"/>
        <v>991173</v>
      </c>
      <c r="K168" s="17"/>
      <c r="L168" s="17">
        <f t="shared" si="101"/>
        <v>1037757</v>
      </c>
      <c r="M168" s="17">
        <f t="shared" si="102"/>
        <v>1189410</v>
      </c>
      <c r="N168" s="17"/>
      <c r="O168" s="17">
        <f t="shared" si="103"/>
        <v>1245309</v>
      </c>
      <c r="P168" s="35">
        <v>0</v>
      </c>
      <c r="Q168" s="30"/>
      <c r="R168" s="30"/>
      <c r="S168" s="17">
        <f t="shared" si="104"/>
        <v>0</v>
      </c>
      <c r="T168" s="134">
        <f t="shared" si="105"/>
        <v>4.6999201704040289E-2</v>
      </c>
    </row>
    <row r="169" spans="1:20" ht="15.75" hidden="1" x14ac:dyDescent="0.25">
      <c r="A169" s="10"/>
      <c r="B169" s="10"/>
      <c r="C169" s="125"/>
      <c r="D169" s="91"/>
      <c r="E169" s="79">
        <v>1609650</v>
      </c>
      <c r="F169" s="11">
        <f>ROUND($E169*(1+Summary!$C$5)/3,0)*3</f>
        <v>1685304</v>
      </c>
      <c r="G169" s="17">
        <f t="shared" si="98"/>
        <v>603618</v>
      </c>
      <c r="H169" s="17"/>
      <c r="I169" s="17">
        <f t="shared" si="99"/>
        <v>631989</v>
      </c>
      <c r="J169" s="17">
        <f t="shared" si="100"/>
        <v>1006032</v>
      </c>
      <c r="K169" s="17"/>
      <c r="L169" s="17">
        <f t="shared" si="101"/>
        <v>1053315</v>
      </c>
      <c r="M169" s="17">
        <f t="shared" si="102"/>
        <v>1207239</v>
      </c>
      <c r="N169" s="17"/>
      <c r="O169" s="17">
        <f t="shared" si="103"/>
        <v>1263978</v>
      </c>
      <c r="P169" s="35">
        <v>0</v>
      </c>
      <c r="Q169" s="30"/>
      <c r="R169" s="30"/>
      <c r="S169" s="17">
        <f t="shared" si="104"/>
        <v>0</v>
      </c>
      <c r="T169" s="134">
        <f t="shared" si="105"/>
        <v>4.7000279563880344E-2</v>
      </c>
    </row>
    <row r="170" spans="1:20" ht="15.75" hidden="1" x14ac:dyDescent="0.25">
      <c r="A170" s="10"/>
      <c r="B170" s="10"/>
      <c r="C170" s="125"/>
      <c r="D170" s="91"/>
      <c r="E170" s="79">
        <v>1633812</v>
      </c>
      <c r="F170" s="11">
        <f>ROUND($E170*(1+Summary!$C$5)/3,0)*3</f>
        <v>1710600</v>
      </c>
      <c r="G170" s="17">
        <f t="shared" si="98"/>
        <v>612681</v>
      </c>
      <c r="H170" s="17"/>
      <c r="I170" s="17">
        <f t="shared" si="99"/>
        <v>641475</v>
      </c>
      <c r="J170" s="17">
        <f t="shared" si="100"/>
        <v>1021134</v>
      </c>
      <c r="K170" s="17"/>
      <c r="L170" s="17">
        <f t="shared" si="101"/>
        <v>1069125</v>
      </c>
      <c r="M170" s="17">
        <f t="shared" si="102"/>
        <v>1225359</v>
      </c>
      <c r="N170" s="17"/>
      <c r="O170" s="17">
        <f t="shared" si="103"/>
        <v>1282950</v>
      </c>
      <c r="P170" s="35">
        <v>2</v>
      </c>
      <c r="Q170" s="30"/>
      <c r="R170" s="30"/>
      <c r="S170" s="17">
        <f t="shared" si="104"/>
        <v>153576</v>
      </c>
      <c r="T170" s="134">
        <f t="shared" si="105"/>
        <v>4.6999287555728568E-2</v>
      </c>
    </row>
    <row r="171" spans="1:20" ht="15.75" hidden="1" x14ac:dyDescent="0.25">
      <c r="A171" s="10"/>
      <c r="B171" s="10"/>
      <c r="C171" s="125"/>
      <c r="D171" s="91"/>
      <c r="E171" s="79">
        <v>1658316</v>
      </c>
      <c r="F171" s="11">
        <f>ROUND($E171*(1+Summary!$C$5)/3,0)*3</f>
        <v>1736256</v>
      </c>
      <c r="G171" s="17">
        <f t="shared" si="98"/>
        <v>621870</v>
      </c>
      <c r="H171" s="17"/>
      <c r="I171" s="17">
        <f t="shared" si="99"/>
        <v>651096</v>
      </c>
      <c r="J171" s="17">
        <f t="shared" si="100"/>
        <v>1036449</v>
      </c>
      <c r="K171" s="17"/>
      <c r="L171" s="17">
        <f t="shared" si="101"/>
        <v>1085160</v>
      </c>
      <c r="M171" s="17">
        <f t="shared" si="102"/>
        <v>1243737</v>
      </c>
      <c r="N171" s="17"/>
      <c r="O171" s="17">
        <f t="shared" si="103"/>
        <v>1302192</v>
      </c>
      <c r="P171" s="35">
        <v>0</v>
      </c>
      <c r="Q171" s="30"/>
      <c r="R171" s="30"/>
      <c r="S171" s="17">
        <f t="shared" si="104"/>
        <v>0</v>
      </c>
      <c r="T171" s="134">
        <f t="shared" si="105"/>
        <v>4.6999486225785675E-2</v>
      </c>
    </row>
    <row r="172" spans="1:20" ht="15.75" hidden="1" x14ac:dyDescent="0.25">
      <c r="A172" s="10"/>
      <c r="B172" s="10"/>
      <c r="C172" s="125"/>
      <c r="D172" s="91"/>
      <c r="E172" s="79">
        <v>1683195</v>
      </c>
      <c r="F172" s="11">
        <f>ROUND($E172*(1+Summary!$C$5)/3,0)*3</f>
        <v>1762305</v>
      </c>
      <c r="G172" s="17">
        <f t="shared" si="98"/>
        <v>631197</v>
      </c>
      <c r="H172" s="17"/>
      <c r="I172" s="17">
        <f t="shared" si="99"/>
        <v>660864</v>
      </c>
      <c r="J172" s="17">
        <f t="shared" si="100"/>
        <v>1051998</v>
      </c>
      <c r="K172" s="17"/>
      <c r="L172" s="17">
        <f t="shared" si="101"/>
        <v>1101441</v>
      </c>
      <c r="M172" s="17">
        <f t="shared" si="102"/>
        <v>1262397</v>
      </c>
      <c r="N172" s="17"/>
      <c r="O172" s="17">
        <f t="shared" si="103"/>
        <v>1321728</v>
      </c>
      <c r="P172" s="35">
        <v>1</v>
      </c>
      <c r="Q172" s="30"/>
      <c r="R172" s="30"/>
      <c r="S172" s="17">
        <f t="shared" si="104"/>
        <v>79110</v>
      </c>
      <c r="T172" s="134">
        <f t="shared" si="105"/>
        <v>4.6999901972142266E-2</v>
      </c>
    </row>
    <row r="173" spans="1:20" ht="15.75" hidden="1" x14ac:dyDescent="0.25">
      <c r="A173" s="10"/>
      <c r="B173" s="10"/>
      <c r="C173" s="125"/>
      <c r="D173" s="91"/>
      <c r="E173" s="79">
        <v>1708446</v>
      </c>
      <c r="F173" s="11">
        <f>ROUND($E173*(1+Summary!$C$5)/3,0)*3</f>
        <v>1788744</v>
      </c>
      <c r="G173" s="17">
        <f t="shared" si="98"/>
        <v>640668</v>
      </c>
      <c r="H173" s="17"/>
      <c r="I173" s="17">
        <f t="shared" si="99"/>
        <v>670779</v>
      </c>
      <c r="J173" s="17">
        <f t="shared" si="100"/>
        <v>1067778</v>
      </c>
      <c r="K173" s="17"/>
      <c r="L173" s="17">
        <f t="shared" si="101"/>
        <v>1117965</v>
      </c>
      <c r="M173" s="17">
        <f t="shared" si="102"/>
        <v>1281336</v>
      </c>
      <c r="N173" s="17"/>
      <c r="O173" s="17">
        <f t="shared" si="103"/>
        <v>1341558</v>
      </c>
      <c r="P173" s="35">
        <v>0</v>
      </c>
      <c r="Q173" s="30"/>
      <c r="R173" s="30"/>
      <c r="S173" s="17">
        <f t="shared" si="104"/>
        <v>0</v>
      </c>
      <c r="T173" s="134">
        <f t="shared" si="105"/>
        <v>4.7000607569686138E-2</v>
      </c>
    </row>
    <row r="174" spans="1:20" ht="16.5" hidden="1" thickBot="1" x14ac:dyDescent="0.3">
      <c r="A174" s="10"/>
      <c r="B174" s="10"/>
      <c r="C174" s="125"/>
      <c r="D174" s="91"/>
      <c r="E174" s="78" t="s">
        <v>80</v>
      </c>
      <c r="F174" s="77">
        <f>(F176-F173)/F173</f>
        <v>0.15427976278327138</v>
      </c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34"/>
    </row>
    <row r="175" spans="1:20" ht="15.75" hidden="1" x14ac:dyDescent="0.25">
      <c r="A175" s="10"/>
      <c r="B175" s="10"/>
      <c r="C175" s="125"/>
      <c r="D175" s="91"/>
      <c r="E175" s="48"/>
      <c r="F175" s="11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34"/>
    </row>
    <row r="176" spans="1:20" ht="15.75" hidden="1" x14ac:dyDescent="0.25">
      <c r="A176" s="10" t="s">
        <v>12</v>
      </c>
      <c r="B176" s="10"/>
      <c r="C176" s="125"/>
      <c r="D176" s="91"/>
      <c r="E176" s="79">
        <v>1972026</v>
      </c>
      <c r="F176" s="11">
        <f>ROUND($E176*(1+Summary!$C$6)/3,0)*3</f>
        <v>2064711</v>
      </c>
      <c r="G176" s="17">
        <f t="shared" ref="G176:G184" si="106">ROUND((E176/8*3)/3,0)*3</f>
        <v>739509</v>
      </c>
      <c r="H176" s="17"/>
      <c r="I176" s="17">
        <f t="shared" ref="I176:I184" si="107">ROUND((F176/8*3)/3,0)*3</f>
        <v>774267</v>
      </c>
      <c r="J176" s="17">
        <f t="shared" ref="J176:J184" si="108">ROUND((E176/8*5)/3,0)*3</f>
        <v>1232517</v>
      </c>
      <c r="K176" s="17"/>
      <c r="L176" s="17">
        <f t="shared" ref="L176:L184" si="109">ROUND((F176/8*5)/3,0)*3</f>
        <v>1290444</v>
      </c>
      <c r="M176" s="17">
        <f t="shared" ref="M176:M184" si="110">ROUND((E176/8*6)/3,0)*3</f>
        <v>1479021</v>
      </c>
      <c r="N176" s="17"/>
      <c r="O176" s="17">
        <f t="shared" ref="O176:O184" si="111">ROUND((F176/8*6)/3,0)*3</f>
        <v>1548534</v>
      </c>
      <c r="P176" s="35"/>
      <c r="Q176" s="30"/>
      <c r="R176" s="30"/>
      <c r="S176" s="17">
        <f t="shared" ref="S176:S184" si="112">(F176-E176)*P176</f>
        <v>0</v>
      </c>
      <c r="T176" s="134">
        <f t="shared" ref="T176:T184" si="113">(F176-E176)/E176</f>
        <v>4.6999887425419343E-2</v>
      </c>
    </row>
    <row r="177" spans="1:20" ht="15.75" hidden="1" x14ac:dyDescent="0.25">
      <c r="A177" s="10" t="s">
        <v>24</v>
      </c>
      <c r="B177" s="10"/>
      <c r="C177" s="125"/>
      <c r="D177" s="91"/>
      <c r="E177" s="79">
        <v>2001612</v>
      </c>
      <c r="F177" s="11">
        <f>ROUND($E177*(1+Summary!$C$6)/3,0)*3</f>
        <v>2095689</v>
      </c>
      <c r="G177" s="17">
        <f t="shared" si="106"/>
        <v>750606</v>
      </c>
      <c r="H177" s="17"/>
      <c r="I177" s="17">
        <f t="shared" si="107"/>
        <v>785883</v>
      </c>
      <c r="J177" s="17">
        <f t="shared" si="108"/>
        <v>1251009</v>
      </c>
      <c r="K177" s="17"/>
      <c r="L177" s="17">
        <f t="shared" si="109"/>
        <v>1309806</v>
      </c>
      <c r="M177" s="17">
        <f t="shared" si="110"/>
        <v>1501209</v>
      </c>
      <c r="N177" s="17"/>
      <c r="O177" s="17">
        <f t="shared" si="111"/>
        <v>1571766</v>
      </c>
      <c r="P177" s="35"/>
      <c r="Q177" s="30"/>
      <c r="R177" s="30"/>
      <c r="S177" s="17">
        <f t="shared" si="112"/>
        <v>0</v>
      </c>
      <c r="T177" s="134">
        <f t="shared" si="113"/>
        <v>4.7000617502293153E-2</v>
      </c>
    </row>
    <row r="178" spans="1:20" ht="15.75" hidden="1" x14ac:dyDescent="0.25">
      <c r="A178" s="10" t="s">
        <v>25</v>
      </c>
      <c r="B178" s="10"/>
      <c r="C178" s="125"/>
      <c r="D178" s="91"/>
      <c r="E178" s="79">
        <v>2031639</v>
      </c>
      <c r="F178" s="11">
        <f>ROUND($E178*(1+Summary!$C$6)/3,0)*3</f>
        <v>2127126</v>
      </c>
      <c r="G178" s="17">
        <f t="shared" si="106"/>
        <v>761865</v>
      </c>
      <c r="H178" s="17"/>
      <c r="I178" s="17">
        <f t="shared" si="107"/>
        <v>797673</v>
      </c>
      <c r="J178" s="17">
        <f t="shared" si="108"/>
        <v>1269774</v>
      </c>
      <c r="K178" s="17"/>
      <c r="L178" s="17">
        <f t="shared" si="109"/>
        <v>1329453</v>
      </c>
      <c r="M178" s="17">
        <f t="shared" si="110"/>
        <v>1523730</v>
      </c>
      <c r="N178" s="17"/>
      <c r="O178" s="17">
        <f t="shared" si="111"/>
        <v>1595346</v>
      </c>
      <c r="P178" s="35"/>
      <c r="Q178" s="30"/>
      <c r="R178" s="30"/>
      <c r="S178" s="17">
        <f t="shared" si="112"/>
        <v>0</v>
      </c>
      <c r="T178" s="134">
        <f t="shared" si="113"/>
        <v>4.6999983756956819E-2</v>
      </c>
    </row>
    <row r="179" spans="1:20" ht="15.75" hidden="1" x14ac:dyDescent="0.25">
      <c r="A179" s="10"/>
      <c r="B179" s="10"/>
      <c r="C179" s="125"/>
      <c r="D179" s="91"/>
      <c r="E179" s="79">
        <v>2062113</v>
      </c>
      <c r="F179" s="11">
        <f>ROUND($E179*(1+Summary!$C$6)/3,0)*3</f>
        <v>2159031</v>
      </c>
      <c r="G179" s="17">
        <f t="shared" si="106"/>
        <v>773292</v>
      </c>
      <c r="H179" s="17"/>
      <c r="I179" s="17">
        <f t="shared" si="107"/>
        <v>809637</v>
      </c>
      <c r="J179" s="17">
        <f t="shared" si="108"/>
        <v>1288821</v>
      </c>
      <c r="K179" s="17"/>
      <c r="L179" s="17">
        <f t="shared" si="109"/>
        <v>1349394</v>
      </c>
      <c r="M179" s="17">
        <f t="shared" si="110"/>
        <v>1546584</v>
      </c>
      <c r="N179" s="17"/>
      <c r="O179" s="17">
        <f t="shared" si="111"/>
        <v>1619274</v>
      </c>
      <c r="P179" s="35"/>
      <c r="Q179" s="30"/>
      <c r="R179" s="30"/>
      <c r="S179" s="17">
        <f t="shared" si="112"/>
        <v>0</v>
      </c>
      <c r="T179" s="134">
        <f t="shared" si="113"/>
        <v>4.6999364244345483E-2</v>
      </c>
    </row>
    <row r="180" spans="1:20" ht="15.75" hidden="1" x14ac:dyDescent="0.25">
      <c r="A180" s="10"/>
      <c r="B180" s="10"/>
      <c r="C180" s="125"/>
      <c r="D180" s="91"/>
      <c r="E180" s="79">
        <v>2093046</v>
      </c>
      <c r="F180" s="11">
        <f>ROUND($E180*(1+Summary!$C$6)/3,0)*3</f>
        <v>2191419</v>
      </c>
      <c r="G180" s="17">
        <f t="shared" si="106"/>
        <v>784893</v>
      </c>
      <c r="H180" s="17"/>
      <c r="I180" s="17">
        <f t="shared" si="107"/>
        <v>821781</v>
      </c>
      <c r="J180" s="17">
        <f t="shared" si="108"/>
        <v>1308153</v>
      </c>
      <c r="K180" s="17"/>
      <c r="L180" s="17">
        <f t="shared" si="109"/>
        <v>1369638</v>
      </c>
      <c r="M180" s="17">
        <f t="shared" si="110"/>
        <v>1569786</v>
      </c>
      <c r="N180" s="17"/>
      <c r="O180" s="17">
        <f t="shared" si="111"/>
        <v>1643565</v>
      </c>
      <c r="P180" s="35"/>
      <c r="Q180" s="30"/>
      <c r="R180" s="30"/>
      <c r="S180" s="17">
        <f t="shared" si="112"/>
        <v>0</v>
      </c>
      <c r="T180" s="134">
        <f t="shared" si="113"/>
        <v>4.6999922600841071E-2</v>
      </c>
    </row>
    <row r="181" spans="1:20" ht="15.75" hidden="1" x14ac:dyDescent="0.25">
      <c r="A181" s="10"/>
      <c r="B181" s="10"/>
      <c r="C181" s="125"/>
      <c r="D181" s="91"/>
      <c r="E181" s="79">
        <v>2124444</v>
      </c>
      <c r="F181" s="11">
        <f>ROUND($E181*(1+Summary!$C$6)/3,0)*3</f>
        <v>2224293</v>
      </c>
      <c r="G181" s="17">
        <f t="shared" si="106"/>
        <v>796668</v>
      </c>
      <c r="H181" s="17"/>
      <c r="I181" s="17">
        <f t="shared" si="107"/>
        <v>834111</v>
      </c>
      <c r="J181" s="17">
        <f t="shared" si="108"/>
        <v>1327779</v>
      </c>
      <c r="K181" s="17"/>
      <c r="L181" s="17">
        <f t="shared" si="109"/>
        <v>1390182</v>
      </c>
      <c r="M181" s="17">
        <f t="shared" si="110"/>
        <v>1593333</v>
      </c>
      <c r="N181" s="17"/>
      <c r="O181" s="17">
        <f t="shared" si="111"/>
        <v>1668219</v>
      </c>
      <c r="P181" s="35"/>
      <c r="Q181" s="30"/>
      <c r="R181" s="30"/>
      <c r="S181" s="17">
        <f t="shared" si="112"/>
        <v>0</v>
      </c>
      <c r="T181" s="134">
        <f t="shared" si="113"/>
        <v>4.7000062133904209E-2</v>
      </c>
    </row>
    <row r="182" spans="1:20" ht="15.75" hidden="1" x14ac:dyDescent="0.25">
      <c r="A182" s="10"/>
      <c r="B182" s="10"/>
      <c r="C182" s="125"/>
      <c r="D182" s="91"/>
      <c r="E182" s="79">
        <v>2156316</v>
      </c>
      <c r="F182" s="11">
        <f>ROUND($E182*(1+Summary!$C$6)/3,0)*3</f>
        <v>2257662</v>
      </c>
      <c r="G182" s="17">
        <f t="shared" si="106"/>
        <v>808620</v>
      </c>
      <c r="H182" s="17"/>
      <c r="I182" s="17">
        <f t="shared" si="107"/>
        <v>846624</v>
      </c>
      <c r="J182" s="17">
        <f t="shared" si="108"/>
        <v>1347699</v>
      </c>
      <c r="K182" s="17"/>
      <c r="L182" s="17">
        <f t="shared" si="109"/>
        <v>1411038</v>
      </c>
      <c r="M182" s="17">
        <f t="shared" si="110"/>
        <v>1617237</v>
      </c>
      <c r="N182" s="17"/>
      <c r="O182" s="17">
        <f t="shared" si="111"/>
        <v>1693248</v>
      </c>
      <c r="P182" s="35"/>
      <c r="Q182" s="30"/>
      <c r="R182" s="30"/>
      <c r="S182" s="17">
        <f t="shared" si="112"/>
        <v>0</v>
      </c>
      <c r="T182" s="134">
        <f t="shared" si="113"/>
        <v>4.6999604881659274E-2</v>
      </c>
    </row>
    <row r="183" spans="1:20" ht="15.75" hidden="1" x14ac:dyDescent="0.25">
      <c r="A183" s="10" t="s">
        <v>2</v>
      </c>
      <c r="B183" s="10"/>
      <c r="C183" s="125"/>
      <c r="D183" s="91"/>
      <c r="E183" s="79">
        <v>2188662</v>
      </c>
      <c r="F183" s="11">
        <f>ROUND($E183*(1+Summary!$C$6)/3,0)*3</f>
        <v>2291529</v>
      </c>
      <c r="G183" s="17">
        <f t="shared" si="106"/>
        <v>820749</v>
      </c>
      <c r="H183" s="17"/>
      <c r="I183" s="17">
        <f t="shared" si="107"/>
        <v>859323</v>
      </c>
      <c r="J183" s="17">
        <f t="shared" si="108"/>
        <v>1367913</v>
      </c>
      <c r="K183" s="17"/>
      <c r="L183" s="17">
        <f t="shared" si="109"/>
        <v>1432206</v>
      </c>
      <c r="M183" s="17">
        <f t="shared" si="110"/>
        <v>1641498</v>
      </c>
      <c r="N183" s="17"/>
      <c r="O183" s="17">
        <f t="shared" si="111"/>
        <v>1718646</v>
      </c>
      <c r="P183" s="35"/>
      <c r="Q183" s="30"/>
      <c r="R183" s="30"/>
      <c r="S183" s="17">
        <f t="shared" si="112"/>
        <v>0</v>
      </c>
      <c r="T183" s="134">
        <f t="shared" si="113"/>
        <v>4.6999947913382696E-2</v>
      </c>
    </row>
    <row r="184" spans="1:20" ht="15.75" hidden="1" x14ac:dyDescent="0.25">
      <c r="A184" s="10"/>
      <c r="B184" s="10"/>
      <c r="C184" s="125"/>
      <c r="D184" s="91"/>
      <c r="E184" s="79">
        <v>2221488</v>
      </c>
      <c r="F184" s="11">
        <f>ROUND($E184*(1+Summary!$C$6)/3,0)*3</f>
        <v>2325897</v>
      </c>
      <c r="G184" s="17">
        <f t="shared" si="106"/>
        <v>833058</v>
      </c>
      <c r="H184" s="17"/>
      <c r="I184" s="17">
        <f t="shared" si="107"/>
        <v>872211</v>
      </c>
      <c r="J184" s="17">
        <f t="shared" si="108"/>
        <v>1388430</v>
      </c>
      <c r="K184" s="17"/>
      <c r="L184" s="17">
        <f t="shared" si="109"/>
        <v>1453686</v>
      </c>
      <c r="M184" s="17">
        <f t="shared" si="110"/>
        <v>1666116</v>
      </c>
      <c r="N184" s="17"/>
      <c r="O184" s="17">
        <f t="shared" si="111"/>
        <v>1744422</v>
      </c>
      <c r="P184" s="35">
        <v>1</v>
      </c>
      <c r="Q184" s="30"/>
      <c r="R184" s="30"/>
      <c r="S184" s="17">
        <f t="shared" si="112"/>
        <v>104409</v>
      </c>
      <c r="T184" s="134">
        <f t="shared" si="113"/>
        <v>4.6999578660789527E-2</v>
      </c>
    </row>
    <row r="185" spans="1:20" ht="18" hidden="1" x14ac:dyDescent="0.25">
      <c r="E185" s="4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16"/>
      <c r="Q185" s="16"/>
      <c r="R185" s="16"/>
      <c r="S185" s="16"/>
      <c r="T185" s="136"/>
    </row>
    <row r="186" spans="1:20" ht="16.5" hidden="1" thickBot="1" x14ac:dyDescent="0.3">
      <c r="E186" s="50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8">
        <f>SUM(P136:P184)</f>
        <v>180</v>
      </c>
      <c r="Q186" s="31"/>
      <c r="R186" s="32"/>
      <c r="S186" s="18">
        <f>SUM(S136:S184)</f>
        <v>10116555</v>
      </c>
      <c r="T186" s="136"/>
    </row>
    <row r="187" spans="1:20" hidden="1" x14ac:dyDescent="0.2">
      <c r="E187" s="50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36"/>
    </row>
    <row r="188" spans="1:20" ht="18" hidden="1" x14ac:dyDescent="0.25">
      <c r="A188" s="44" t="s">
        <v>6</v>
      </c>
      <c r="B188" s="44"/>
      <c r="C188" s="121"/>
      <c r="D188" s="86"/>
      <c r="E188" s="50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36"/>
    </row>
    <row r="189" spans="1:20" hidden="1" x14ac:dyDescent="0.2">
      <c r="E189" s="50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36"/>
    </row>
    <row r="190" spans="1:20" ht="13.15" hidden="1" customHeight="1" thickBot="1" x14ac:dyDescent="0.25">
      <c r="A190" s="284" t="s">
        <v>60</v>
      </c>
      <c r="B190" s="82"/>
      <c r="C190" s="122"/>
      <c r="D190" s="88"/>
      <c r="E190" s="284" t="str">
        <f>E4</f>
        <v>Existing package on 31 March 2024</v>
      </c>
      <c r="F190" s="284" t="str">
        <f>F4</f>
        <v>Revised Full-time package wef 1 April 2024 (rounded)</v>
      </c>
      <c r="G190" s="284" t="s">
        <v>54</v>
      </c>
      <c r="H190" s="82"/>
      <c r="I190" s="284" t="s">
        <v>53</v>
      </c>
      <c r="J190" s="284" t="s">
        <v>55</v>
      </c>
      <c r="K190" s="82"/>
      <c r="L190" s="284" t="s">
        <v>56</v>
      </c>
      <c r="M190" s="284" t="s">
        <v>57</v>
      </c>
      <c r="N190" s="82"/>
      <c r="O190" s="284" t="s">
        <v>58</v>
      </c>
      <c r="P190" s="287" t="s">
        <v>46</v>
      </c>
      <c r="Q190" s="288"/>
      <c r="R190" s="289"/>
      <c r="S190" s="291" t="s">
        <v>1</v>
      </c>
      <c r="T190" s="294" t="s">
        <v>59</v>
      </c>
    </row>
    <row r="191" spans="1:20" hidden="1" x14ac:dyDescent="0.2">
      <c r="A191" s="285"/>
      <c r="B191" s="83"/>
      <c r="C191" s="123"/>
      <c r="D191" s="89"/>
      <c r="E191" s="285"/>
      <c r="F191" s="285"/>
      <c r="G191" s="285"/>
      <c r="H191" s="83"/>
      <c r="I191" s="285"/>
      <c r="J191" s="285"/>
      <c r="K191" s="83"/>
      <c r="L191" s="285"/>
      <c r="M191" s="285"/>
      <c r="N191" s="83"/>
      <c r="O191" s="285"/>
      <c r="P191" s="297" t="s">
        <v>70</v>
      </c>
      <c r="Q191" s="299" t="s">
        <v>47</v>
      </c>
      <c r="R191" s="301" t="s">
        <v>8</v>
      </c>
      <c r="S191" s="292"/>
      <c r="T191" s="295"/>
    </row>
    <row r="192" spans="1:20" ht="13.5" hidden="1" thickBot="1" x14ac:dyDescent="0.25">
      <c r="A192" s="286"/>
      <c r="B192" s="84"/>
      <c r="C192" s="124"/>
      <c r="D192" s="90"/>
      <c r="E192" s="286"/>
      <c r="F192" s="286"/>
      <c r="G192" s="286"/>
      <c r="H192" s="84"/>
      <c r="I192" s="286"/>
      <c r="J192" s="286"/>
      <c r="K192" s="84"/>
      <c r="L192" s="286"/>
      <c r="M192" s="286"/>
      <c r="N192" s="84"/>
      <c r="O192" s="286"/>
      <c r="P192" s="298"/>
      <c r="Q192" s="300"/>
      <c r="R192" s="302"/>
      <c r="S192" s="293"/>
      <c r="T192" s="296"/>
    </row>
    <row r="193" spans="1:20" hidden="1" x14ac:dyDescent="0.2">
      <c r="A193" t="s">
        <v>2</v>
      </c>
      <c r="E193" s="50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</row>
    <row r="194" spans="1:20" ht="15.75" hidden="1" x14ac:dyDescent="0.25">
      <c r="A194" s="10" t="s">
        <v>9</v>
      </c>
      <c r="B194" s="10"/>
      <c r="C194" s="125"/>
      <c r="D194" s="91"/>
      <c r="E194" s="79">
        <v>1053861</v>
      </c>
      <c r="F194" s="11">
        <f>ROUND($E194*(1+Summary!$C$3)/3,0)*3</f>
        <v>1103391</v>
      </c>
      <c r="G194" s="17">
        <f t="shared" ref="G194:G205" si="114">ROUND((E194/8*3)/3,0)*3</f>
        <v>395199</v>
      </c>
      <c r="H194" s="17"/>
      <c r="I194" s="17">
        <f t="shared" ref="I194:I205" si="115">ROUND((F194/8*3)/3,0)*3</f>
        <v>413772</v>
      </c>
      <c r="J194" s="17">
        <f t="shared" ref="J194:J205" si="116">ROUND((E194/8*5)/3,0)*3</f>
        <v>658662</v>
      </c>
      <c r="K194" s="17"/>
      <c r="L194" s="17">
        <f t="shared" ref="L194:L205" si="117">ROUND((F194/8*5)/3,0)*3</f>
        <v>689619</v>
      </c>
      <c r="M194" s="17">
        <f t="shared" ref="M194:M205" si="118">ROUND((E194/8*6)/3,0)*3</f>
        <v>790395</v>
      </c>
      <c r="N194" s="17"/>
      <c r="O194" s="17">
        <f t="shared" ref="O194:O205" si="119">ROUND((F194/8*6)/3,0)*3</f>
        <v>827544</v>
      </c>
      <c r="P194" s="35">
        <v>82</v>
      </c>
      <c r="Q194" s="30"/>
      <c r="R194" s="30"/>
      <c r="S194" s="17">
        <f t="shared" ref="S194:S205" si="120">(F194-E194)*P194</f>
        <v>4061460</v>
      </c>
      <c r="T194" s="134">
        <f t="shared" ref="T194:T205" si="121">(F194-E194)/E194</f>
        <v>4.6998607975814649E-2</v>
      </c>
    </row>
    <row r="195" spans="1:20" ht="15.75" hidden="1" x14ac:dyDescent="0.25">
      <c r="A195" s="10" t="s">
        <v>18</v>
      </c>
      <c r="B195" s="10"/>
      <c r="C195" s="125"/>
      <c r="D195" s="91"/>
      <c r="E195" s="79">
        <v>1069674</v>
      </c>
      <c r="F195" s="11">
        <f>ROUND($E195*(1+Summary!$C$3)/3,0)*3</f>
        <v>1119948</v>
      </c>
      <c r="G195" s="17">
        <f t="shared" si="114"/>
        <v>401127</v>
      </c>
      <c r="H195" s="17"/>
      <c r="I195" s="17">
        <f t="shared" si="115"/>
        <v>419982</v>
      </c>
      <c r="J195" s="17">
        <f t="shared" si="116"/>
        <v>668547</v>
      </c>
      <c r="K195" s="17"/>
      <c r="L195" s="17">
        <f t="shared" si="117"/>
        <v>699969</v>
      </c>
      <c r="M195" s="17">
        <f t="shared" si="118"/>
        <v>802257</v>
      </c>
      <c r="N195" s="17"/>
      <c r="O195" s="17">
        <f t="shared" si="119"/>
        <v>839961</v>
      </c>
      <c r="P195" s="35">
        <v>32</v>
      </c>
      <c r="Q195" s="30"/>
      <c r="R195" s="30"/>
      <c r="S195" s="17">
        <f t="shared" si="120"/>
        <v>1608768</v>
      </c>
      <c r="T195" s="134">
        <f t="shared" si="121"/>
        <v>4.6999366162026934E-2</v>
      </c>
    </row>
    <row r="196" spans="1:20" ht="15.75" hidden="1" x14ac:dyDescent="0.25">
      <c r="A196" s="10" t="s">
        <v>19</v>
      </c>
      <c r="B196" s="10"/>
      <c r="C196" s="125"/>
      <c r="D196" s="91"/>
      <c r="E196" s="79">
        <v>1085721</v>
      </c>
      <c r="F196" s="11">
        <f>ROUND($E196*(1+Summary!$C$3)/3,0)*3</f>
        <v>1136751</v>
      </c>
      <c r="G196" s="17">
        <f t="shared" si="114"/>
        <v>407145</v>
      </c>
      <c r="H196" s="17"/>
      <c r="I196" s="17">
        <f t="shared" si="115"/>
        <v>426282</v>
      </c>
      <c r="J196" s="17">
        <f t="shared" si="116"/>
        <v>678576</v>
      </c>
      <c r="K196" s="17"/>
      <c r="L196" s="17">
        <f t="shared" si="117"/>
        <v>710469</v>
      </c>
      <c r="M196" s="17">
        <f t="shared" si="118"/>
        <v>814290</v>
      </c>
      <c r="N196" s="17"/>
      <c r="O196" s="17">
        <f t="shared" si="119"/>
        <v>852564</v>
      </c>
      <c r="P196" s="35">
        <v>12</v>
      </c>
      <c r="Q196" s="30"/>
      <c r="R196" s="30"/>
      <c r="S196" s="17">
        <f t="shared" si="120"/>
        <v>612360</v>
      </c>
      <c r="T196" s="134">
        <f t="shared" si="121"/>
        <v>4.7001025125239355E-2</v>
      </c>
    </row>
    <row r="197" spans="1:20" ht="15.75" hidden="1" x14ac:dyDescent="0.25">
      <c r="A197" s="10"/>
      <c r="B197" s="10"/>
      <c r="C197" s="125"/>
      <c r="D197" s="91"/>
      <c r="E197" s="79">
        <v>1102005</v>
      </c>
      <c r="F197" s="11">
        <f>ROUND($E197*(1+Summary!$C$3)/3,0)*3</f>
        <v>1153800</v>
      </c>
      <c r="G197" s="17">
        <f t="shared" si="114"/>
        <v>413253</v>
      </c>
      <c r="H197" s="17"/>
      <c r="I197" s="17">
        <f t="shared" si="115"/>
        <v>432675</v>
      </c>
      <c r="J197" s="17">
        <f t="shared" si="116"/>
        <v>688752</v>
      </c>
      <c r="K197" s="17"/>
      <c r="L197" s="17">
        <f t="shared" si="117"/>
        <v>721125</v>
      </c>
      <c r="M197" s="17">
        <f t="shared" si="118"/>
        <v>826503</v>
      </c>
      <c r="N197" s="17"/>
      <c r="O197" s="17">
        <f t="shared" si="119"/>
        <v>865350</v>
      </c>
      <c r="P197" s="35">
        <v>11</v>
      </c>
      <c r="Q197" s="30"/>
      <c r="R197" s="30"/>
      <c r="S197" s="17">
        <f t="shared" si="120"/>
        <v>569745</v>
      </c>
      <c r="T197" s="134">
        <f t="shared" si="121"/>
        <v>4.7000694189227817E-2</v>
      </c>
    </row>
    <row r="198" spans="1:20" ht="15.75" hidden="1" x14ac:dyDescent="0.25">
      <c r="A198" s="10"/>
      <c r="B198" s="10"/>
      <c r="C198" s="125"/>
      <c r="D198" s="91"/>
      <c r="E198" s="79">
        <v>1118541</v>
      </c>
      <c r="F198" s="11">
        <f>ROUND($E198*(1+Summary!$C$3)/3,0)*3</f>
        <v>1171113</v>
      </c>
      <c r="G198" s="17">
        <f t="shared" si="114"/>
        <v>419454</v>
      </c>
      <c r="H198" s="17"/>
      <c r="I198" s="17">
        <f t="shared" si="115"/>
        <v>439167</v>
      </c>
      <c r="J198" s="17">
        <f t="shared" si="116"/>
        <v>699087</v>
      </c>
      <c r="K198" s="17"/>
      <c r="L198" s="17">
        <f t="shared" si="117"/>
        <v>731946</v>
      </c>
      <c r="M198" s="17">
        <f t="shared" si="118"/>
        <v>838905</v>
      </c>
      <c r="N198" s="17"/>
      <c r="O198" s="17">
        <f t="shared" si="119"/>
        <v>878334</v>
      </c>
      <c r="P198" s="35">
        <v>5</v>
      </c>
      <c r="Q198" s="30"/>
      <c r="R198" s="30"/>
      <c r="S198" s="17">
        <f t="shared" si="120"/>
        <v>262860</v>
      </c>
      <c r="T198" s="134">
        <f t="shared" si="121"/>
        <v>4.7000512274471835E-2</v>
      </c>
    </row>
    <row r="199" spans="1:20" ht="15.75" hidden="1" x14ac:dyDescent="0.25">
      <c r="A199" s="10"/>
      <c r="B199" s="10"/>
      <c r="C199" s="125"/>
      <c r="D199" s="91"/>
      <c r="E199" s="79">
        <v>1135320</v>
      </c>
      <c r="F199" s="11">
        <f>ROUND($E199*(1+Summary!$C$3)/3,0)*3</f>
        <v>1188681</v>
      </c>
      <c r="G199" s="17">
        <f t="shared" si="114"/>
        <v>425745</v>
      </c>
      <c r="H199" s="17"/>
      <c r="I199" s="17">
        <f t="shared" si="115"/>
        <v>445755</v>
      </c>
      <c r="J199" s="17">
        <f t="shared" si="116"/>
        <v>709575</v>
      </c>
      <c r="K199" s="17"/>
      <c r="L199" s="17">
        <f t="shared" si="117"/>
        <v>742926</v>
      </c>
      <c r="M199" s="17">
        <f t="shared" si="118"/>
        <v>851490</v>
      </c>
      <c r="N199" s="17"/>
      <c r="O199" s="17">
        <f t="shared" si="119"/>
        <v>891510</v>
      </c>
      <c r="P199" s="35">
        <v>2</v>
      </c>
      <c r="Q199" s="30"/>
      <c r="R199" s="30"/>
      <c r="S199" s="17">
        <f t="shared" si="120"/>
        <v>106722</v>
      </c>
      <c r="T199" s="134">
        <f t="shared" si="121"/>
        <v>4.7000845576577528E-2</v>
      </c>
    </row>
    <row r="200" spans="1:20" ht="15.75" hidden="1" x14ac:dyDescent="0.25">
      <c r="A200" s="10"/>
      <c r="B200" s="10"/>
      <c r="C200" s="125"/>
      <c r="D200" s="91"/>
      <c r="E200" s="79">
        <v>1152339</v>
      </c>
      <c r="F200" s="11">
        <f>ROUND($E200*(1+Summary!$C$3)/3,0)*3</f>
        <v>1206498</v>
      </c>
      <c r="G200" s="17">
        <f t="shared" si="114"/>
        <v>432126</v>
      </c>
      <c r="H200" s="17"/>
      <c r="I200" s="17">
        <f t="shared" si="115"/>
        <v>452436</v>
      </c>
      <c r="J200" s="17">
        <f t="shared" si="116"/>
        <v>720213</v>
      </c>
      <c r="K200" s="17"/>
      <c r="L200" s="17">
        <f t="shared" si="117"/>
        <v>754062</v>
      </c>
      <c r="M200" s="17">
        <f t="shared" si="118"/>
        <v>864255</v>
      </c>
      <c r="N200" s="17"/>
      <c r="O200" s="17">
        <f t="shared" si="119"/>
        <v>904875</v>
      </c>
      <c r="P200" s="35">
        <v>2</v>
      </c>
      <c r="Q200" s="30"/>
      <c r="R200" s="30"/>
      <c r="S200" s="17">
        <f t="shared" si="120"/>
        <v>108318</v>
      </c>
      <c r="T200" s="134">
        <f t="shared" si="121"/>
        <v>4.6999190342425279E-2</v>
      </c>
    </row>
    <row r="201" spans="1:20" ht="15.75" hidden="1" x14ac:dyDescent="0.25">
      <c r="A201" s="10" t="s">
        <v>2</v>
      </c>
      <c r="B201" s="10"/>
      <c r="C201" s="125"/>
      <c r="D201" s="91"/>
      <c r="E201" s="79">
        <v>1169643</v>
      </c>
      <c r="F201" s="11">
        <f>ROUND($E201*(1+Summary!$C$3)/3,0)*3</f>
        <v>1224615</v>
      </c>
      <c r="G201" s="17">
        <f t="shared" si="114"/>
        <v>438615</v>
      </c>
      <c r="H201" s="17"/>
      <c r="I201" s="17">
        <f t="shared" si="115"/>
        <v>459231</v>
      </c>
      <c r="J201" s="17">
        <f t="shared" si="116"/>
        <v>731028</v>
      </c>
      <c r="K201" s="17"/>
      <c r="L201" s="17">
        <f t="shared" si="117"/>
        <v>765384</v>
      </c>
      <c r="M201" s="17">
        <f t="shared" si="118"/>
        <v>877233</v>
      </c>
      <c r="N201" s="17"/>
      <c r="O201" s="17">
        <f t="shared" si="119"/>
        <v>918462</v>
      </c>
      <c r="P201" s="35">
        <v>6</v>
      </c>
      <c r="Q201" s="30"/>
      <c r="R201" s="30"/>
      <c r="S201" s="17">
        <f t="shared" si="120"/>
        <v>329832</v>
      </c>
      <c r="T201" s="134">
        <f t="shared" si="121"/>
        <v>4.6998956091730555E-2</v>
      </c>
    </row>
    <row r="202" spans="1:20" ht="15.75" hidden="1" x14ac:dyDescent="0.25">
      <c r="A202" s="10"/>
      <c r="B202" s="10"/>
      <c r="C202" s="125"/>
      <c r="D202" s="91"/>
      <c r="E202" s="79">
        <v>1187175</v>
      </c>
      <c r="F202" s="11">
        <f>ROUND($E202*(1+Summary!$C$3)/3,0)*3</f>
        <v>1242972</v>
      </c>
      <c r="G202" s="17">
        <f t="shared" si="114"/>
        <v>445191</v>
      </c>
      <c r="H202" s="17"/>
      <c r="I202" s="17">
        <f t="shared" si="115"/>
        <v>466116</v>
      </c>
      <c r="J202" s="17">
        <f t="shared" si="116"/>
        <v>741984</v>
      </c>
      <c r="K202" s="17"/>
      <c r="L202" s="17">
        <f t="shared" si="117"/>
        <v>776859</v>
      </c>
      <c r="M202" s="17">
        <f t="shared" si="118"/>
        <v>890382</v>
      </c>
      <c r="N202" s="17"/>
      <c r="O202" s="17">
        <f t="shared" si="119"/>
        <v>932229</v>
      </c>
      <c r="P202" s="35">
        <v>2</v>
      </c>
      <c r="Q202" s="30"/>
      <c r="R202" s="30"/>
      <c r="S202" s="17">
        <f t="shared" si="120"/>
        <v>111594</v>
      </c>
      <c r="T202" s="134">
        <f t="shared" si="121"/>
        <v>4.6999810474445639E-2</v>
      </c>
    </row>
    <row r="203" spans="1:20" ht="15.75" hidden="1" x14ac:dyDescent="0.25">
      <c r="A203" s="10"/>
      <c r="B203" s="10"/>
      <c r="C203" s="125"/>
      <c r="D203" s="91"/>
      <c r="E203" s="79">
        <v>1204983</v>
      </c>
      <c r="F203" s="11">
        <f>ROUND($E203*(1+Summary!$C$3)/3,0)*3</f>
        <v>1261617</v>
      </c>
      <c r="G203" s="17">
        <f t="shared" si="114"/>
        <v>451869</v>
      </c>
      <c r="H203" s="17"/>
      <c r="I203" s="17">
        <f t="shared" si="115"/>
        <v>473106</v>
      </c>
      <c r="J203" s="17">
        <f t="shared" si="116"/>
        <v>753114</v>
      </c>
      <c r="K203" s="17"/>
      <c r="L203" s="17">
        <f t="shared" si="117"/>
        <v>788511</v>
      </c>
      <c r="M203" s="17">
        <f t="shared" si="118"/>
        <v>903738</v>
      </c>
      <c r="N203" s="17"/>
      <c r="O203" s="17">
        <f t="shared" si="119"/>
        <v>946212</v>
      </c>
      <c r="P203" s="35">
        <v>6</v>
      </c>
      <c r="Q203" s="30"/>
      <c r="R203" s="30"/>
      <c r="S203" s="17">
        <f t="shared" si="120"/>
        <v>339804</v>
      </c>
      <c r="T203" s="134">
        <f t="shared" si="121"/>
        <v>4.6999833192667449E-2</v>
      </c>
    </row>
    <row r="204" spans="1:20" ht="15.75" hidden="1" x14ac:dyDescent="0.25">
      <c r="A204" s="10"/>
      <c r="B204" s="10"/>
      <c r="C204" s="125"/>
      <c r="D204" s="91"/>
      <c r="E204" s="79">
        <v>1223055</v>
      </c>
      <c r="F204" s="11">
        <f>ROUND($E204*(1+Summary!$C$3)/3,0)*3</f>
        <v>1280538</v>
      </c>
      <c r="G204" s="17">
        <f t="shared" si="114"/>
        <v>458646</v>
      </c>
      <c r="H204" s="17"/>
      <c r="I204" s="17">
        <f t="shared" si="115"/>
        <v>480201</v>
      </c>
      <c r="J204" s="17">
        <f t="shared" si="116"/>
        <v>764409</v>
      </c>
      <c r="K204" s="17"/>
      <c r="L204" s="17">
        <f t="shared" si="117"/>
        <v>800337</v>
      </c>
      <c r="M204" s="17">
        <f t="shared" si="118"/>
        <v>917292</v>
      </c>
      <c r="N204" s="17"/>
      <c r="O204" s="17">
        <f t="shared" si="119"/>
        <v>960405</v>
      </c>
      <c r="P204" s="35">
        <v>0</v>
      </c>
      <c r="Q204" s="30"/>
      <c r="R204" s="30"/>
      <c r="S204" s="17">
        <f t="shared" si="120"/>
        <v>0</v>
      </c>
      <c r="T204" s="134">
        <f t="shared" si="121"/>
        <v>4.6999521689539719E-2</v>
      </c>
    </row>
    <row r="205" spans="1:20" ht="15.75" hidden="1" x14ac:dyDescent="0.25">
      <c r="A205" s="10"/>
      <c r="B205" s="10"/>
      <c r="C205" s="125"/>
      <c r="D205" s="91"/>
      <c r="E205" s="79">
        <v>1241400</v>
      </c>
      <c r="F205" s="11">
        <f>ROUND($E205*(1+Summary!$C$3)/3,0)*3</f>
        <v>1299747</v>
      </c>
      <c r="G205" s="17">
        <f t="shared" si="114"/>
        <v>465525</v>
      </c>
      <c r="H205" s="17"/>
      <c r="I205" s="17">
        <f t="shared" si="115"/>
        <v>487404</v>
      </c>
      <c r="J205" s="17">
        <f t="shared" si="116"/>
        <v>775875</v>
      </c>
      <c r="K205" s="17"/>
      <c r="L205" s="17">
        <f t="shared" si="117"/>
        <v>812343</v>
      </c>
      <c r="M205" s="17">
        <f t="shared" si="118"/>
        <v>931050</v>
      </c>
      <c r="N205" s="17"/>
      <c r="O205" s="17">
        <f t="shared" si="119"/>
        <v>974811</v>
      </c>
      <c r="P205" s="35">
        <v>0</v>
      </c>
      <c r="Q205" s="30"/>
      <c r="R205" s="30"/>
      <c r="S205" s="17">
        <f t="shared" si="120"/>
        <v>0</v>
      </c>
      <c r="T205" s="134">
        <f t="shared" si="121"/>
        <v>4.7000966650555823E-2</v>
      </c>
    </row>
    <row r="206" spans="1:20" ht="16.5" hidden="1" thickBot="1" x14ac:dyDescent="0.3">
      <c r="A206" s="10"/>
      <c r="B206" s="10"/>
      <c r="C206" s="125"/>
      <c r="D206" s="91"/>
      <c r="E206" s="78" t="s">
        <v>80</v>
      </c>
      <c r="F206" s="77">
        <f>(F208-F205)/F205</f>
        <v>4.5724283264358375E-3</v>
      </c>
      <c r="G206" s="17"/>
      <c r="H206" s="17"/>
      <c r="I206" s="17"/>
      <c r="J206" s="17"/>
      <c r="K206" s="17"/>
      <c r="L206" s="17"/>
      <c r="M206" s="17"/>
      <c r="N206" s="17"/>
      <c r="O206" s="17"/>
      <c r="P206" s="17"/>
      <c r="Q206" s="17"/>
      <c r="R206" s="17"/>
      <c r="S206" s="17"/>
      <c r="T206" s="134"/>
    </row>
    <row r="207" spans="1:20" ht="15.75" hidden="1" x14ac:dyDescent="0.25">
      <c r="A207" s="10"/>
      <c r="B207" s="10"/>
      <c r="C207" s="125"/>
      <c r="D207" s="91"/>
      <c r="E207" s="48"/>
      <c r="F207" s="11"/>
      <c r="G207" s="17"/>
      <c r="H207" s="17"/>
      <c r="I207" s="17"/>
      <c r="J207" s="17"/>
      <c r="K207" s="17"/>
      <c r="L207" s="17"/>
      <c r="M207" s="17"/>
      <c r="N207" s="17"/>
      <c r="O207" s="17"/>
      <c r="P207" s="17"/>
      <c r="Q207" s="17"/>
      <c r="R207" s="17"/>
      <c r="S207" s="17"/>
      <c r="T207" s="134"/>
    </row>
    <row r="208" spans="1:20" ht="15.75" hidden="1" x14ac:dyDescent="0.25">
      <c r="A208" s="10" t="s">
        <v>10</v>
      </c>
      <c r="B208" s="10"/>
      <c r="C208" s="125"/>
      <c r="D208" s="91"/>
      <c r="E208" s="79">
        <v>1247076</v>
      </c>
      <c r="F208" s="11">
        <f>ROUND($E208*(1+Summary!$C$4)/3,0)*3</f>
        <v>1305690</v>
      </c>
      <c r="G208" s="17">
        <f t="shared" ref="G208:G220" si="122">ROUND((E208/8*3)/3,0)*3</f>
        <v>467655</v>
      </c>
      <c r="H208" s="17"/>
      <c r="I208" s="17">
        <f t="shared" ref="I208:I220" si="123">ROUND((F208/8*3)/3,0)*3</f>
        <v>489633</v>
      </c>
      <c r="J208" s="17">
        <f t="shared" ref="J208:J220" si="124">ROUND((E208/8*5)/3,0)*3</f>
        <v>779424</v>
      </c>
      <c r="K208" s="17"/>
      <c r="L208" s="17">
        <f t="shared" ref="L208:L220" si="125">ROUND((F208/8*5)/3,0)*3</f>
        <v>816057</v>
      </c>
      <c r="M208" s="17">
        <f t="shared" ref="M208:M220" si="126">ROUND((E208/8*6)/3,0)*3</f>
        <v>935307</v>
      </c>
      <c r="N208" s="17"/>
      <c r="O208" s="17">
        <f t="shared" ref="O208:O220" si="127">ROUND((F208/8*6)/3,0)*3</f>
        <v>979269</v>
      </c>
      <c r="P208" s="35">
        <v>20</v>
      </c>
      <c r="Q208" s="30"/>
      <c r="R208" s="30"/>
      <c r="S208" s="17">
        <f t="shared" ref="S208:S220" si="128">(F208-E208)*P208</f>
        <v>1172280</v>
      </c>
      <c r="T208" s="134">
        <f t="shared" ref="T208:T220" si="129">(F208-E208)/E208</f>
        <v>4.7001145078567785E-2</v>
      </c>
    </row>
    <row r="209" spans="1:20" ht="15.75" hidden="1" x14ac:dyDescent="0.25">
      <c r="A209" s="10" t="s">
        <v>20</v>
      </c>
      <c r="B209" s="10"/>
      <c r="C209" s="125"/>
      <c r="D209" s="91"/>
      <c r="E209" s="79">
        <v>1265775</v>
      </c>
      <c r="F209" s="11">
        <f>ROUND($E209*(1+Summary!$C$4)/3,0)*3</f>
        <v>1325265</v>
      </c>
      <c r="G209" s="17">
        <f t="shared" si="122"/>
        <v>474666</v>
      </c>
      <c r="H209" s="17"/>
      <c r="I209" s="17">
        <f t="shared" si="123"/>
        <v>496974</v>
      </c>
      <c r="J209" s="17">
        <f t="shared" si="124"/>
        <v>791109</v>
      </c>
      <c r="K209" s="17"/>
      <c r="L209" s="17">
        <f t="shared" si="125"/>
        <v>828291</v>
      </c>
      <c r="M209" s="17">
        <f t="shared" si="126"/>
        <v>949332</v>
      </c>
      <c r="N209" s="17"/>
      <c r="O209" s="17">
        <f t="shared" si="127"/>
        <v>993948</v>
      </c>
      <c r="P209" s="35">
        <v>5</v>
      </c>
      <c r="Q209" s="30"/>
      <c r="R209" s="30"/>
      <c r="S209" s="17">
        <f t="shared" si="128"/>
        <v>297450</v>
      </c>
      <c r="T209" s="134">
        <f t="shared" si="129"/>
        <v>4.6998874207501332E-2</v>
      </c>
    </row>
    <row r="210" spans="1:20" ht="15.75" hidden="1" x14ac:dyDescent="0.25">
      <c r="A210" s="10" t="s">
        <v>21</v>
      </c>
      <c r="B210" s="10"/>
      <c r="C210" s="125"/>
      <c r="D210" s="91"/>
      <c r="E210" s="79">
        <v>1284774</v>
      </c>
      <c r="F210" s="11">
        <f>ROUND($E210*(1+Summary!$C$4)/3,0)*3</f>
        <v>1345158</v>
      </c>
      <c r="G210" s="17">
        <f t="shared" si="122"/>
        <v>481791</v>
      </c>
      <c r="H210" s="17"/>
      <c r="I210" s="17">
        <f t="shared" si="123"/>
        <v>504435</v>
      </c>
      <c r="J210" s="17">
        <f t="shared" si="124"/>
        <v>802983</v>
      </c>
      <c r="K210" s="17"/>
      <c r="L210" s="17">
        <f t="shared" si="125"/>
        <v>840723</v>
      </c>
      <c r="M210" s="17">
        <f t="shared" si="126"/>
        <v>963582</v>
      </c>
      <c r="N210" s="17"/>
      <c r="O210" s="17">
        <f t="shared" si="127"/>
        <v>1008870</v>
      </c>
      <c r="P210" s="35">
        <v>6</v>
      </c>
      <c r="Q210" s="30"/>
      <c r="R210" s="30"/>
      <c r="S210" s="17">
        <f t="shared" si="128"/>
        <v>362304</v>
      </c>
      <c r="T210" s="134">
        <f t="shared" si="129"/>
        <v>4.6999705784830641E-2</v>
      </c>
    </row>
    <row r="211" spans="1:20" ht="15.75" hidden="1" x14ac:dyDescent="0.25">
      <c r="A211" s="10" t="s">
        <v>2</v>
      </c>
      <c r="B211" s="10"/>
      <c r="C211" s="125"/>
      <c r="D211" s="91"/>
      <c r="E211" s="79">
        <v>1304049</v>
      </c>
      <c r="F211" s="11">
        <f>ROUND($E211*(1+Summary!$C$4)/3,0)*3</f>
        <v>1365339</v>
      </c>
      <c r="G211" s="17">
        <f t="shared" si="122"/>
        <v>489018</v>
      </c>
      <c r="H211" s="17"/>
      <c r="I211" s="17">
        <f t="shared" si="123"/>
        <v>512001</v>
      </c>
      <c r="J211" s="17">
        <f t="shared" si="124"/>
        <v>815031</v>
      </c>
      <c r="K211" s="17"/>
      <c r="L211" s="17">
        <f t="shared" si="125"/>
        <v>853338</v>
      </c>
      <c r="M211" s="17">
        <f t="shared" si="126"/>
        <v>978036</v>
      </c>
      <c r="N211" s="17"/>
      <c r="O211" s="17">
        <f t="shared" si="127"/>
        <v>1024005</v>
      </c>
      <c r="P211" s="35">
        <v>2</v>
      </c>
      <c r="Q211" s="30"/>
      <c r="R211" s="30"/>
      <c r="S211" s="17">
        <f t="shared" si="128"/>
        <v>122580</v>
      </c>
      <c r="T211" s="134">
        <f t="shared" si="129"/>
        <v>4.6999767646767873E-2</v>
      </c>
    </row>
    <row r="212" spans="1:20" ht="15.75" hidden="1" x14ac:dyDescent="0.25">
      <c r="A212" s="10"/>
      <c r="B212" s="10"/>
      <c r="C212" s="125"/>
      <c r="D212" s="91"/>
      <c r="E212" s="79">
        <v>1323612</v>
      </c>
      <c r="F212" s="11">
        <f>ROUND($E212*(1+Summary!$C$4)/3,0)*3</f>
        <v>1385823</v>
      </c>
      <c r="G212" s="17">
        <f t="shared" si="122"/>
        <v>496356</v>
      </c>
      <c r="H212" s="17"/>
      <c r="I212" s="17">
        <f t="shared" si="123"/>
        <v>519684</v>
      </c>
      <c r="J212" s="17">
        <f t="shared" si="124"/>
        <v>827259</v>
      </c>
      <c r="K212" s="17"/>
      <c r="L212" s="17">
        <f t="shared" si="125"/>
        <v>866139</v>
      </c>
      <c r="M212" s="17">
        <f t="shared" si="126"/>
        <v>992709</v>
      </c>
      <c r="N212" s="17"/>
      <c r="O212" s="17">
        <f t="shared" si="127"/>
        <v>1039368</v>
      </c>
      <c r="P212" s="35">
        <v>0</v>
      </c>
      <c r="Q212" s="30"/>
      <c r="R212" s="30"/>
      <c r="S212" s="17">
        <f t="shared" si="128"/>
        <v>0</v>
      </c>
      <c r="T212" s="134">
        <f t="shared" si="129"/>
        <v>4.7000933808397025E-2</v>
      </c>
    </row>
    <row r="213" spans="1:20" ht="15.75" hidden="1" x14ac:dyDescent="0.25">
      <c r="A213" s="10"/>
      <c r="B213" s="10"/>
      <c r="C213" s="125"/>
      <c r="D213" s="91"/>
      <c r="E213" s="79">
        <v>1343469</v>
      </c>
      <c r="F213" s="11">
        <f>ROUND($E213*(1+Summary!$C$4)/3,0)*3</f>
        <v>1406613</v>
      </c>
      <c r="G213" s="17">
        <f t="shared" si="122"/>
        <v>503802</v>
      </c>
      <c r="H213" s="17"/>
      <c r="I213" s="17">
        <f t="shared" si="123"/>
        <v>527481</v>
      </c>
      <c r="J213" s="17">
        <f t="shared" si="124"/>
        <v>839667</v>
      </c>
      <c r="K213" s="17"/>
      <c r="L213" s="17">
        <f t="shared" si="125"/>
        <v>879132</v>
      </c>
      <c r="M213" s="17">
        <f t="shared" si="126"/>
        <v>1007601</v>
      </c>
      <c r="N213" s="17"/>
      <c r="O213" s="17">
        <f t="shared" si="127"/>
        <v>1054959</v>
      </c>
      <c r="P213" s="35">
        <v>1</v>
      </c>
      <c r="Q213" s="30"/>
      <c r="R213" s="30"/>
      <c r="S213" s="17">
        <f t="shared" si="128"/>
        <v>63144</v>
      </c>
      <c r="T213" s="134">
        <f t="shared" si="129"/>
        <v>4.7000712335007355E-2</v>
      </c>
    </row>
    <row r="214" spans="1:20" ht="15.75" hidden="1" x14ac:dyDescent="0.25">
      <c r="A214" s="10"/>
      <c r="B214" s="10"/>
      <c r="C214" s="125"/>
      <c r="D214" s="91"/>
      <c r="E214" s="79">
        <v>1363617</v>
      </c>
      <c r="F214" s="11">
        <f>ROUND($E214*(1+Summary!$C$4)/3,0)*3</f>
        <v>1427706</v>
      </c>
      <c r="G214" s="17">
        <f t="shared" si="122"/>
        <v>511356</v>
      </c>
      <c r="H214" s="17"/>
      <c r="I214" s="17">
        <f t="shared" si="123"/>
        <v>535389</v>
      </c>
      <c r="J214" s="17">
        <f t="shared" si="124"/>
        <v>852261</v>
      </c>
      <c r="K214" s="17"/>
      <c r="L214" s="17">
        <f t="shared" si="125"/>
        <v>892317</v>
      </c>
      <c r="M214" s="17">
        <f t="shared" si="126"/>
        <v>1022712</v>
      </c>
      <c r="N214" s="17"/>
      <c r="O214" s="17">
        <f t="shared" si="127"/>
        <v>1070781</v>
      </c>
      <c r="P214" s="35">
        <v>0</v>
      </c>
      <c r="Q214" s="30"/>
      <c r="R214" s="30"/>
      <c r="S214" s="17">
        <f t="shared" si="128"/>
        <v>0</v>
      </c>
      <c r="T214" s="134">
        <f t="shared" si="129"/>
        <v>4.6999267389596935E-2</v>
      </c>
    </row>
    <row r="215" spans="1:20" ht="15.75" hidden="1" x14ac:dyDescent="0.25">
      <c r="A215" s="10"/>
      <c r="B215" s="10"/>
      <c r="C215" s="125"/>
      <c r="D215" s="91"/>
      <c r="E215" s="79">
        <v>1384071</v>
      </c>
      <c r="F215" s="11">
        <f>ROUND($E215*(1+Summary!$C$4)/3,0)*3</f>
        <v>1449123</v>
      </c>
      <c r="G215" s="17">
        <f t="shared" si="122"/>
        <v>519027</v>
      </c>
      <c r="H215" s="17"/>
      <c r="I215" s="17">
        <f t="shared" si="123"/>
        <v>543420</v>
      </c>
      <c r="J215" s="17">
        <f t="shared" si="124"/>
        <v>865044</v>
      </c>
      <c r="K215" s="17"/>
      <c r="L215" s="17">
        <f t="shared" si="125"/>
        <v>905703</v>
      </c>
      <c r="M215" s="17">
        <f t="shared" si="126"/>
        <v>1038054</v>
      </c>
      <c r="N215" s="17"/>
      <c r="O215" s="17">
        <f t="shared" si="127"/>
        <v>1086843</v>
      </c>
      <c r="P215" s="35">
        <v>1</v>
      </c>
      <c r="Q215" s="30"/>
      <c r="R215" s="30"/>
      <c r="S215" s="17">
        <f t="shared" si="128"/>
        <v>65052</v>
      </c>
      <c r="T215" s="134">
        <f t="shared" si="129"/>
        <v>4.7000479021668685E-2</v>
      </c>
    </row>
    <row r="216" spans="1:20" ht="15.75" hidden="1" x14ac:dyDescent="0.25">
      <c r="A216" s="10"/>
      <c r="B216" s="10"/>
      <c r="C216" s="125"/>
      <c r="D216" s="91"/>
      <c r="E216" s="79">
        <v>1404837</v>
      </c>
      <c r="F216" s="11">
        <f>ROUND($E216*(1+Summary!$C$4)/3,0)*3</f>
        <v>1470864</v>
      </c>
      <c r="G216" s="17">
        <f t="shared" si="122"/>
        <v>526815</v>
      </c>
      <c r="H216" s="17"/>
      <c r="I216" s="17">
        <f t="shared" si="123"/>
        <v>551574</v>
      </c>
      <c r="J216" s="17">
        <f t="shared" si="124"/>
        <v>878022</v>
      </c>
      <c r="K216" s="17"/>
      <c r="L216" s="17">
        <f t="shared" si="125"/>
        <v>919290</v>
      </c>
      <c r="M216" s="17">
        <f t="shared" si="126"/>
        <v>1053627</v>
      </c>
      <c r="N216" s="17"/>
      <c r="O216" s="17">
        <f t="shared" si="127"/>
        <v>1103148</v>
      </c>
      <c r="P216" s="35">
        <v>4</v>
      </c>
      <c r="Q216" s="30"/>
      <c r="R216" s="30"/>
      <c r="S216" s="17">
        <f t="shared" si="128"/>
        <v>264108</v>
      </c>
      <c r="T216" s="134">
        <f t="shared" si="129"/>
        <v>4.6999758690865916E-2</v>
      </c>
    </row>
    <row r="217" spans="1:20" ht="15.75" hidden="1" x14ac:dyDescent="0.25">
      <c r="A217" s="10"/>
      <c r="B217" s="10"/>
      <c r="C217" s="125"/>
      <c r="D217" s="91"/>
      <c r="E217" s="79">
        <v>1425906</v>
      </c>
      <c r="F217" s="11">
        <f>ROUND($E217*(1+Summary!$C$4)/3,0)*3</f>
        <v>1492923</v>
      </c>
      <c r="G217" s="17">
        <f t="shared" si="122"/>
        <v>534714</v>
      </c>
      <c r="H217" s="17"/>
      <c r="I217" s="17">
        <f t="shared" si="123"/>
        <v>559845</v>
      </c>
      <c r="J217" s="17">
        <f t="shared" si="124"/>
        <v>891192</v>
      </c>
      <c r="K217" s="17"/>
      <c r="L217" s="17">
        <f t="shared" si="125"/>
        <v>933078</v>
      </c>
      <c r="M217" s="17">
        <f t="shared" si="126"/>
        <v>1069431</v>
      </c>
      <c r="N217" s="17"/>
      <c r="O217" s="17">
        <f t="shared" si="127"/>
        <v>1119693</v>
      </c>
      <c r="P217" s="35">
        <v>0</v>
      </c>
      <c r="Q217" s="30"/>
      <c r="R217" s="30"/>
      <c r="S217" s="17">
        <f t="shared" si="128"/>
        <v>0</v>
      </c>
      <c r="T217" s="134">
        <f t="shared" si="129"/>
        <v>4.6999591838452183E-2</v>
      </c>
    </row>
    <row r="218" spans="1:20" ht="15.75" hidden="1" x14ac:dyDescent="0.25">
      <c r="A218" s="10"/>
      <c r="B218" s="10"/>
      <c r="C218" s="125"/>
      <c r="D218" s="91"/>
      <c r="E218" s="79">
        <v>1447302</v>
      </c>
      <c r="F218" s="11">
        <f>ROUND($E218*(1+Summary!$C$4)/3,0)*3</f>
        <v>1515324</v>
      </c>
      <c r="G218" s="17">
        <f t="shared" si="122"/>
        <v>542739</v>
      </c>
      <c r="H218" s="17"/>
      <c r="I218" s="17">
        <f t="shared" si="123"/>
        <v>568248</v>
      </c>
      <c r="J218" s="17">
        <f t="shared" si="124"/>
        <v>904563</v>
      </c>
      <c r="K218" s="17"/>
      <c r="L218" s="17">
        <f t="shared" si="125"/>
        <v>947079</v>
      </c>
      <c r="M218" s="17">
        <f t="shared" si="126"/>
        <v>1085478</v>
      </c>
      <c r="N218" s="17"/>
      <c r="O218" s="17">
        <f t="shared" si="127"/>
        <v>1136493</v>
      </c>
      <c r="P218" s="35">
        <v>1</v>
      </c>
      <c r="Q218" s="30"/>
      <c r="R218" s="30"/>
      <c r="S218" s="17">
        <f t="shared" si="128"/>
        <v>68022</v>
      </c>
      <c r="T218" s="134">
        <f t="shared" si="129"/>
        <v>4.6999175016686219E-2</v>
      </c>
    </row>
    <row r="219" spans="1:20" ht="15.75" hidden="1" x14ac:dyDescent="0.25">
      <c r="A219" s="10"/>
      <c r="B219" s="10"/>
      <c r="C219" s="125"/>
      <c r="D219" s="91"/>
      <c r="E219" s="79">
        <v>1469004</v>
      </c>
      <c r="F219" s="11">
        <f>ROUND($E219*(1+Summary!$C$4)/3,0)*3</f>
        <v>1538046</v>
      </c>
      <c r="G219" s="17">
        <f t="shared" si="122"/>
        <v>550878</v>
      </c>
      <c r="H219" s="17"/>
      <c r="I219" s="17">
        <f t="shared" si="123"/>
        <v>576768</v>
      </c>
      <c r="J219" s="17">
        <f t="shared" si="124"/>
        <v>918129</v>
      </c>
      <c r="K219" s="17"/>
      <c r="L219" s="17">
        <f t="shared" si="125"/>
        <v>961278</v>
      </c>
      <c r="M219" s="17">
        <f t="shared" si="126"/>
        <v>1101753</v>
      </c>
      <c r="N219" s="17"/>
      <c r="O219" s="17">
        <f t="shared" si="127"/>
        <v>1153536</v>
      </c>
      <c r="P219" s="35">
        <v>0</v>
      </c>
      <c r="Q219" s="30"/>
      <c r="R219" s="30"/>
      <c r="S219" s="17">
        <f t="shared" si="128"/>
        <v>0</v>
      </c>
      <c r="T219" s="134">
        <f t="shared" si="129"/>
        <v>4.6999191288791591E-2</v>
      </c>
    </row>
    <row r="220" spans="1:20" ht="15.75" hidden="1" x14ac:dyDescent="0.25">
      <c r="A220" s="10"/>
      <c r="B220" s="10"/>
      <c r="C220" s="125"/>
      <c r="D220" s="91"/>
      <c r="E220" s="79">
        <v>1491045</v>
      </c>
      <c r="F220" s="11">
        <f>ROUND($E220*(1+Summary!$C$4)/3,0)*3</f>
        <v>1561125</v>
      </c>
      <c r="G220" s="17">
        <f t="shared" si="122"/>
        <v>559143</v>
      </c>
      <c r="H220" s="17"/>
      <c r="I220" s="17">
        <f t="shared" si="123"/>
        <v>585423</v>
      </c>
      <c r="J220" s="17">
        <f t="shared" si="124"/>
        <v>931902</v>
      </c>
      <c r="K220" s="17"/>
      <c r="L220" s="17">
        <f t="shared" si="125"/>
        <v>975702</v>
      </c>
      <c r="M220" s="17">
        <f t="shared" si="126"/>
        <v>1118283</v>
      </c>
      <c r="N220" s="17"/>
      <c r="O220" s="17">
        <f t="shared" si="127"/>
        <v>1170843</v>
      </c>
      <c r="P220" s="35">
        <v>0</v>
      </c>
      <c r="Q220" s="30"/>
      <c r="R220" s="30"/>
      <c r="S220" s="17">
        <f t="shared" si="128"/>
        <v>0</v>
      </c>
      <c r="T220" s="134">
        <f t="shared" si="129"/>
        <v>4.7000593543454421E-2</v>
      </c>
    </row>
    <row r="221" spans="1:20" ht="16.5" hidden="1" thickBot="1" x14ac:dyDescent="0.3">
      <c r="A221" s="10"/>
      <c r="B221" s="10"/>
      <c r="C221" s="125"/>
      <c r="D221" s="91"/>
      <c r="E221" s="78" t="s">
        <v>80</v>
      </c>
      <c r="F221" s="77">
        <f>(F223-F220)/F220</f>
        <v>1.7131876050924814E-2</v>
      </c>
      <c r="G221" s="17"/>
      <c r="H221" s="17"/>
      <c r="I221" s="17"/>
      <c r="J221" s="17"/>
      <c r="K221" s="17"/>
      <c r="L221" s="17"/>
      <c r="M221" s="17"/>
      <c r="N221" s="17"/>
      <c r="O221" s="17"/>
      <c r="P221" s="17"/>
      <c r="Q221" s="17"/>
      <c r="R221" s="17"/>
      <c r="S221" s="17"/>
      <c r="T221" s="134"/>
    </row>
    <row r="222" spans="1:20" ht="15.75" hidden="1" x14ac:dyDescent="0.25">
      <c r="A222" s="10"/>
      <c r="B222" s="10"/>
      <c r="C222" s="125"/>
      <c r="D222" s="91"/>
      <c r="E222" s="48"/>
      <c r="F222" s="11"/>
      <c r="G222" s="17"/>
      <c r="H222" s="17"/>
      <c r="I222" s="17"/>
      <c r="J222" s="17"/>
      <c r="K222" s="17"/>
      <c r="L222" s="17"/>
      <c r="M222" s="17"/>
      <c r="N222" s="17"/>
      <c r="O222" s="17"/>
      <c r="P222" s="17"/>
      <c r="Q222" s="17"/>
      <c r="R222" s="17"/>
      <c r="S222" s="17"/>
      <c r="T222" s="134"/>
    </row>
    <row r="223" spans="1:20" ht="15.75" hidden="1" x14ac:dyDescent="0.25">
      <c r="A223" s="10" t="s">
        <v>11</v>
      </c>
      <c r="B223" s="10"/>
      <c r="C223" s="125"/>
      <c r="D223" s="91"/>
      <c r="E223" s="79">
        <v>1516590</v>
      </c>
      <c r="F223" s="11">
        <f>ROUND($E223*(1+Summary!$C$5)/3,0)*3</f>
        <v>1587870</v>
      </c>
      <c r="G223" s="17">
        <f t="shared" ref="G223:G231" si="130">ROUND((E223/8*3)/3,0)*3</f>
        <v>568722</v>
      </c>
      <c r="H223" s="17"/>
      <c r="I223" s="17">
        <f t="shared" ref="I223:I231" si="131">ROUND((F223/8*3)/3,0)*3</f>
        <v>595452</v>
      </c>
      <c r="J223" s="17">
        <f t="shared" ref="J223:J231" si="132">ROUND((E223/8*5)/3,0)*3</f>
        <v>947868</v>
      </c>
      <c r="K223" s="17"/>
      <c r="L223" s="17">
        <f t="shared" ref="L223:L231" si="133">ROUND((F223/8*5)/3,0)*3</f>
        <v>992418</v>
      </c>
      <c r="M223" s="17">
        <f t="shared" ref="M223:M231" si="134">ROUND((E223/8*6)/3,0)*3</f>
        <v>1137444</v>
      </c>
      <c r="N223" s="17"/>
      <c r="O223" s="17">
        <f t="shared" ref="O223:O231" si="135">ROUND((F223/8*6)/3,0)*3</f>
        <v>1190904</v>
      </c>
      <c r="P223" s="35">
        <v>4</v>
      </c>
      <c r="Q223" s="30"/>
      <c r="R223" s="30"/>
      <c r="S223" s="17">
        <f t="shared" ref="S223:S231" si="136">(F223-E223)*P223</f>
        <v>285120</v>
      </c>
      <c r="T223" s="134">
        <f t="shared" ref="T223:T231" si="137">(F223-E223)/E223</f>
        <v>4.7000178030977391E-2</v>
      </c>
    </row>
    <row r="224" spans="1:20" ht="15.75" hidden="1" x14ac:dyDescent="0.25">
      <c r="A224" s="10" t="s">
        <v>22</v>
      </c>
      <c r="B224" s="10"/>
      <c r="C224" s="125"/>
      <c r="D224" s="91"/>
      <c r="E224" s="79">
        <v>1539339</v>
      </c>
      <c r="F224" s="11">
        <f>ROUND($E224*(1+Summary!$C$5)/3,0)*3</f>
        <v>1611687</v>
      </c>
      <c r="G224" s="17">
        <f t="shared" si="130"/>
        <v>577251</v>
      </c>
      <c r="H224" s="17"/>
      <c r="I224" s="17">
        <f t="shared" si="131"/>
        <v>604383</v>
      </c>
      <c r="J224" s="17">
        <f t="shared" si="132"/>
        <v>962088</v>
      </c>
      <c r="K224" s="17"/>
      <c r="L224" s="17">
        <f t="shared" si="133"/>
        <v>1007304</v>
      </c>
      <c r="M224" s="17">
        <f t="shared" si="134"/>
        <v>1154505</v>
      </c>
      <c r="N224" s="17"/>
      <c r="O224" s="17">
        <f t="shared" si="135"/>
        <v>1208766</v>
      </c>
      <c r="P224" s="35">
        <v>2</v>
      </c>
      <c r="Q224" s="30"/>
      <c r="R224" s="30"/>
      <c r="S224" s="17">
        <f t="shared" si="136"/>
        <v>144696</v>
      </c>
      <c r="T224" s="134">
        <f t="shared" si="137"/>
        <v>4.6999393895691591E-2</v>
      </c>
    </row>
    <row r="225" spans="1:20" ht="15.75" hidden="1" x14ac:dyDescent="0.25">
      <c r="A225" s="10" t="s">
        <v>23</v>
      </c>
      <c r="B225" s="10"/>
      <c r="C225" s="125"/>
      <c r="D225" s="91"/>
      <c r="E225" s="79">
        <v>1562427</v>
      </c>
      <c r="F225" s="11">
        <f>ROUND($E225*(1+Summary!$C$5)/3,0)*3</f>
        <v>1635861</v>
      </c>
      <c r="G225" s="17">
        <f t="shared" si="130"/>
        <v>585909</v>
      </c>
      <c r="H225" s="17"/>
      <c r="I225" s="17">
        <f t="shared" si="131"/>
        <v>613449</v>
      </c>
      <c r="J225" s="17">
        <f t="shared" si="132"/>
        <v>976518</v>
      </c>
      <c r="K225" s="17"/>
      <c r="L225" s="17">
        <f t="shared" si="133"/>
        <v>1022412</v>
      </c>
      <c r="M225" s="17">
        <f t="shared" si="134"/>
        <v>1171821</v>
      </c>
      <c r="N225" s="17"/>
      <c r="O225" s="17">
        <f t="shared" si="135"/>
        <v>1226895</v>
      </c>
      <c r="P225" s="35">
        <v>1</v>
      </c>
      <c r="Q225" s="30"/>
      <c r="R225" s="30"/>
      <c r="S225" s="17">
        <f t="shared" si="136"/>
        <v>73434</v>
      </c>
      <c r="T225" s="134">
        <f t="shared" si="137"/>
        <v>4.6999955837936751E-2</v>
      </c>
    </row>
    <row r="226" spans="1:20" ht="15.75" hidden="1" x14ac:dyDescent="0.25">
      <c r="A226" s="10"/>
      <c r="B226" s="10"/>
      <c r="C226" s="125"/>
      <c r="D226" s="91"/>
      <c r="E226" s="79">
        <v>1585878</v>
      </c>
      <c r="F226" s="11">
        <f>ROUND($E226*(1+Summary!$C$5)/3,0)*3</f>
        <v>1660413</v>
      </c>
      <c r="G226" s="17">
        <f t="shared" si="130"/>
        <v>594705</v>
      </c>
      <c r="H226" s="17"/>
      <c r="I226" s="17">
        <f t="shared" si="131"/>
        <v>622656</v>
      </c>
      <c r="J226" s="17">
        <f t="shared" si="132"/>
        <v>991173</v>
      </c>
      <c r="K226" s="17"/>
      <c r="L226" s="17">
        <f t="shared" si="133"/>
        <v>1037757</v>
      </c>
      <c r="M226" s="17">
        <f t="shared" si="134"/>
        <v>1189410</v>
      </c>
      <c r="N226" s="17"/>
      <c r="O226" s="17">
        <f t="shared" si="135"/>
        <v>1245309</v>
      </c>
      <c r="P226" s="35">
        <v>0</v>
      </c>
      <c r="Q226" s="30"/>
      <c r="R226" s="30"/>
      <c r="S226" s="17">
        <f t="shared" si="136"/>
        <v>0</v>
      </c>
      <c r="T226" s="134">
        <f t="shared" si="137"/>
        <v>4.6999201704040289E-2</v>
      </c>
    </row>
    <row r="227" spans="1:20" ht="15.75" hidden="1" x14ac:dyDescent="0.25">
      <c r="A227" s="10"/>
      <c r="B227" s="10"/>
      <c r="C227" s="125"/>
      <c r="D227" s="91"/>
      <c r="E227" s="79">
        <v>1609650</v>
      </c>
      <c r="F227" s="11">
        <f>ROUND($E227*(1+Summary!$C$5)/3,0)*3</f>
        <v>1685304</v>
      </c>
      <c r="G227" s="17">
        <f t="shared" si="130"/>
        <v>603618</v>
      </c>
      <c r="H227" s="17"/>
      <c r="I227" s="17">
        <f t="shared" si="131"/>
        <v>631989</v>
      </c>
      <c r="J227" s="17">
        <f t="shared" si="132"/>
        <v>1006032</v>
      </c>
      <c r="K227" s="17"/>
      <c r="L227" s="17">
        <f t="shared" si="133"/>
        <v>1053315</v>
      </c>
      <c r="M227" s="17">
        <f t="shared" si="134"/>
        <v>1207239</v>
      </c>
      <c r="N227" s="17"/>
      <c r="O227" s="17">
        <f t="shared" si="135"/>
        <v>1263978</v>
      </c>
      <c r="P227" s="35">
        <v>0</v>
      </c>
      <c r="Q227" s="30"/>
      <c r="R227" s="30"/>
      <c r="S227" s="17">
        <f t="shared" si="136"/>
        <v>0</v>
      </c>
      <c r="T227" s="134">
        <f t="shared" si="137"/>
        <v>4.7000279563880344E-2</v>
      </c>
    </row>
    <row r="228" spans="1:20" ht="15.75" hidden="1" x14ac:dyDescent="0.25">
      <c r="A228" s="10"/>
      <c r="B228" s="10"/>
      <c r="C228" s="125"/>
      <c r="D228" s="91"/>
      <c r="E228" s="79">
        <v>1633812</v>
      </c>
      <c r="F228" s="11">
        <f>ROUND($E228*(1+Summary!$C$5)/3,0)*3</f>
        <v>1710600</v>
      </c>
      <c r="G228" s="17">
        <f t="shared" si="130"/>
        <v>612681</v>
      </c>
      <c r="H228" s="17"/>
      <c r="I228" s="17">
        <f t="shared" si="131"/>
        <v>641475</v>
      </c>
      <c r="J228" s="17">
        <f t="shared" si="132"/>
        <v>1021134</v>
      </c>
      <c r="K228" s="17"/>
      <c r="L228" s="17">
        <f t="shared" si="133"/>
        <v>1069125</v>
      </c>
      <c r="M228" s="17">
        <f t="shared" si="134"/>
        <v>1225359</v>
      </c>
      <c r="N228" s="17"/>
      <c r="O228" s="17">
        <f t="shared" si="135"/>
        <v>1282950</v>
      </c>
      <c r="P228" s="35">
        <v>0</v>
      </c>
      <c r="Q228" s="30"/>
      <c r="R228" s="30"/>
      <c r="S228" s="17">
        <f t="shared" si="136"/>
        <v>0</v>
      </c>
      <c r="T228" s="134">
        <f t="shared" si="137"/>
        <v>4.6999287555728568E-2</v>
      </c>
    </row>
    <row r="229" spans="1:20" ht="15.75" hidden="1" x14ac:dyDescent="0.25">
      <c r="A229" s="10"/>
      <c r="B229" s="10"/>
      <c r="C229" s="125"/>
      <c r="D229" s="91"/>
      <c r="E229" s="79">
        <v>1658316</v>
      </c>
      <c r="F229" s="11">
        <f>ROUND($E229*(1+Summary!$C$5)/3,0)*3</f>
        <v>1736256</v>
      </c>
      <c r="G229" s="17">
        <f t="shared" si="130"/>
        <v>621870</v>
      </c>
      <c r="H229" s="17"/>
      <c r="I229" s="17">
        <f t="shared" si="131"/>
        <v>651096</v>
      </c>
      <c r="J229" s="17">
        <f t="shared" si="132"/>
        <v>1036449</v>
      </c>
      <c r="K229" s="17"/>
      <c r="L229" s="17">
        <f t="shared" si="133"/>
        <v>1085160</v>
      </c>
      <c r="M229" s="17">
        <f t="shared" si="134"/>
        <v>1243737</v>
      </c>
      <c r="N229" s="17"/>
      <c r="O229" s="17">
        <f t="shared" si="135"/>
        <v>1302192</v>
      </c>
      <c r="P229" s="35">
        <v>2</v>
      </c>
      <c r="Q229" s="30"/>
      <c r="R229" s="30"/>
      <c r="S229" s="17">
        <f t="shared" si="136"/>
        <v>155880</v>
      </c>
      <c r="T229" s="134">
        <f t="shared" si="137"/>
        <v>4.6999486225785675E-2</v>
      </c>
    </row>
    <row r="230" spans="1:20" ht="15.75" hidden="1" x14ac:dyDescent="0.25">
      <c r="A230" s="10"/>
      <c r="B230" s="10"/>
      <c r="C230" s="125"/>
      <c r="D230" s="91"/>
      <c r="E230" s="79">
        <v>1683195</v>
      </c>
      <c r="F230" s="11">
        <f>ROUND($E230*(1+Summary!$C$5)/3,0)*3</f>
        <v>1762305</v>
      </c>
      <c r="G230" s="17">
        <f t="shared" si="130"/>
        <v>631197</v>
      </c>
      <c r="H230" s="17"/>
      <c r="I230" s="17">
        <f t="shared" si="131"/>
        <v>660864</v>
      </c>
      <c r="J230" s="17">
        <f t="shared" si="132"/>
        <v>1051998</v>
      </c>
      <c r="K230" s="17"/>
      <c r="L230" s="17">
        <f t="shared" si="133"/>
        <v>1101441</v>
      </c>
      <c r="M230" s="17">
        <f t="shared" si="134"/>
        <v>1262397</v>
      </c>
      <c r="N230" s="17"/>
      <c r="O230" s="17">
        <f t="shared" si="135"/>
        <v>1321728</v>
      </c>
      <c r="P230" s="35">
        <v>0</v>
      </c>
      <c r="Q230" s="30"/>
      <c r="R230" s="30"/>
      <c r="S230" s="17">
        <f t="shared" si="136"/>
        <v>0</v>
      </c>
      <c r="T230" s="134">
        <f t="shared" si="137"/>
        <v>4.6999901972142266E-2</v>
      </c>
    </row>
    <row r="231" spans="1:20" ht="15.75" hidden="1" x14ac:dyDescent="0.25">
      <c r="A231" s="10"/>
      <c r="B231" s="10"/>
      <c r="C231" s="125"/>
      <c r="D231" s="91"/>
      <c r="E231" s="79">
        <v>1708446</v>
      </c>
      <c r="F231" s="11">
        <f>ROUND($E231*(1+Summary!$C$5)/3,0)*3</f>
        <v>1788744</v>
      </c>
      <c r="G231" s="17">
        <f t="shared" si="130"/>
        <v>640668</v>
      </c>
      <c r="H231" s="17"/>
      <c r="I231" s="17">
        <f t="shared" si="131"/>
        <v>670779</v>
      </c>
      <c r="J231" s="17">
        <f t="shared" si="132"/>
        <v>1067778</v>
      </c>
      <c r="K231" s="17"/>
      <c r="L231" s="17">
        <f t="shared" si="133"/>
        <v>1117965</v>
      </c>
      <c r="M231" s="17">
        <f t="shared" si="134"/>
        <v>1281336</v>
      </c>
      <c r="N231" s="17"/>
      <c r="O231" s="17">
        <f t="shared" si="135"/>
        <v>1341558</v>
      </c>
      <c r="P231" s="35">
        <v>0</v>
      </c>
      <c r="Q231" s="30"/>
      <c r="R231" s="30"/>
      <c r="S231" s="17">
        <f t="shared" si="136"/>
        <v>0</v>
      </c>
      <c r="T231" s="134">
        <f t="shared" si="137"/>
        <v>4.7000607569686138E-2</v>
      </c>
    </row>
    <row r="232" spans="1:20" ht="16.5" hidden="1" thickBot="1" x14ac:dyDescent="0.3">
      <c r="A232" s="10"/>
      <c r="B232" s="10"/>
      <c r="C232" s="125"/>
      <c r="D232" s="91"/>
      <c r="E232" s="78" t="s">
        <v>80</v>
      </c>
      <c r="F232" s="77">
        <f>(F234-F231)/F231</f>
        <v>0.15427976278327138</v>
      </c>
      <c r="G232" s="17"/>
      <c r="H232" s="17"/>
      <c r="I232" s="17"/>
      <c r="J232" s="17"/>
      <c r="K232" s="17"/>
      <c r="L232" s="17"/>
      <c r="M232" s="17"/>
      <c r="N232" s="17"/>
      <c r="O232" s="17"/>
      <c r="P232" s="17"/>
      <c r="Q232" s="17"/>
      <c r="R232" s="17"/>
      <c r="S232" s="17"/>
      <c r="T232" s="134"/>
    </row>
    <row r="233" spans="1:20" ht="15.75" hidden="1" x14ac:dyDescent="0.25">
      <c r="A233" s="10"/>
      <c r="B233" s="10"/>
      <c r="C233" s="125"/>
      <c r="D233" s="91"/>
      <c r="E233" s="48"/>
      <c r="F233" s="11"/>
      <c r="G233" s="17"/>
      <c r="H233" s="17"/>
      <c r="I233" s="17"/>
      <c r="J233" s="17"/>
      <c r="K233" s="17"/>
      <c r="L233" s="17"/>
      <c r="M233" s="17"/>
      <c r="N233" s="17"/>
      <c r="O233" s="17"/>
      <c r="P233" s="17"/>
      <c r="Q233" s="17"/>
      <c r="R233" s="17"/>
      <c r="S233" s="17"/>
      <c r="T233" s="134"/>
    </row>
    <row r="234" spans="1:20" ht="15.75" hidden="1" x14ac:dyDescent="0.25">
      <c r="A234" s="10" t="s">
        <v>12</v>
      </c>
      <c r="B234" s="10"/>
      <c r="C234" s="125"/>
      <c r="D234" s="91"/>
      <c r="E234" s="79">
        <v>1972026</v>
      </c>
      <c r="F234" s="11">
        <f>ROUND($E234*(1+Summary!$C$6)/3,0)*3</f>
        <v>2064711</v>
      </c>
      <c r="G234" s="17">
        <f t="shared" ref="G234:G242" si="138">ROUND((E234/8*3)/3,0)*3</f>
        <v>739509</v>
      </c>
      <c r="H234" s="17"/>
      <c r="I234" s="17">
        <f t="shared" ref="I234:I242" si="139">ROUND((F234/8*3)/3,0)*3</f>
        <v>774267</v>
      </c>
      <c r="J234" s="17">
        <f t="shared" ref="J234:J242" si="140">ROUND((E234/8*5)/3,0)*3</f>
        <v>1232517</v>
      </c>
      <c r="K234" s="17"/>
      <c r="L234" s="17">
        <f t="shared" ref="L234:L242" si="141">ROUND((F234/8*5)/3,0)*3</f>
        <v>1290444</v>
      </c>
      <c r="M234" s="17">
        <f t="shared" ref="M234:M242" si="142">ROUND((E234/8*6)/3,0)*3</f>
        <v>1479021</v>
      </c>
      <c r="N234" s="17"/>
      <c r="O234" s="17">
        <f t="shared" ref="O234:O242" si="143">ROUND((F234/8*6)/3,0)*3</f>
        <v>1548534</v>
      </c>
      <c r="P234" s="35"/>
      <c r="Q234" s="30"/>
      <c r="R234" s="30"/>
      <c r="S234" s="17">
        <f t="shared" ref="S234:S242" si="144">(F234-E234)*P234</f>
        <v>0</v>
      </c>
      <c r="T234" s="134">
        <f t="shared" ref="T234:T242" si="145">(F234-E234)/E234</f>
        <v>4.6999887425419343E-2</v>
      </c>
    </row>
    <row r="235" spans="1:20" ht="15.75" hidden="1" x14ac:dyDescent="0.25">
      <c r="A235" s="10" t="s">
        <v>24</v>
      </c>
      <c r="B235" s="10"/>
      <c r="C235" s="125"/>
      <c r="D235" s="91"/>
      <c r="E235" s="79">
        <v>2001612</v>
      </c>
      <c r="F235" s="11">
        <f>ROUND($E235*(1+Summary!$C$6)/3,0)*3</f>
        <v>2095689</v>
      </c>
      <c r="G235" s="17">
        <f t="shared" si="138"/>
        <v>750606</v>
      </c>
      <c r="H235" s="17"/>
      <c r="I235" s="17">
        <f t="shared" si="139"/>
        <v>785883</v>
      </c>
      <c r="J235" s="17">
        <f t="shared" si="140"/>
        <v>1251009</v>
      </c>
      <c r="K235" s="17"/>
      <c r="L235" s="17">
        <f t="shared" si="141"/>
        <v>1309806</v>
      </c>
      <c r="M235" s="17">
        <f t="shared" si="142"/>
        <v>1501209</v>
      </c>
      <c r="N235" s="17"/>
      <c r="O235" s="17">
        <f t="shared" si="143"/>
        <v>1571766</v>
      </c>
      <c r="P235" s="35"/>
      <c r="Q235" s="30"/>
      <c r="R235" s="30"/>
      <c r="S235" s="17">
        <f t="shared" si="144"/>
        <v>0</v>
      </c>
      <c r="T235" s="134">
        <f t="shared" si="145"/>
        <v>4.7000617502293153E-2</v>
      </c>
    </row>
    <row r="236" spans="1:20" ht="15.75" hidden="1" x14ac:dyDescent="0.25">
      <c r="A236" s="10" t="s">
        <v>25</v>
      </c>
      <c r="B236" s="10"/>
      <c r="C236" s="125"/>
      <c r="D236" s="91"/>
      <c r="E236" s="79">
        <v>2031639</v>
      </c>
      <c r="F236" s="11">
        <f>ROUND($E236*(1+Summary!$C$6)/3,0)*3</f>
        <v>2127126</v>
      </c>
      <c r="G236" s="17">
        <f t="shared" si="138"/>
        <v>761865</v>
      </c>
      <c r="H236" s="17"/>
      <c r="I236" s="17">
        <f t="shared" si="139"/>
        <v>797673</v>
      </c>
      <c r="J236" s="17">
        <f t="shared" si="140"/>
        <v>1269774</v>
      </c>
      <c r="K236" s="17"/>
      <c r="L236" s="17">
        <f t="shared" si="141"/>
        <v>1329453</v>
      </c>
      <c r="M236" s="17">
        <f t="shared" si="142"/>
        <v>1523730</v>
      </c>
      <c r="N236" s="17"/>
      <c r="O236" s="17">
        <f t="shared" si="143"/>
        <v>1595346</v>
      </c>
      <c r="P236" s="35">
        <v>1</v>
      </c>
      <c r="Q236" s="30"/>
      <c r="R236" s="30"/>
      <c r="S236" s="17">
        <f t="shared" si="144"/>
        <v>95487</v>
      </c>
      <c r="T236" s="134">
        <f t="shared" si="145"/>
        <v>4.6999983756956819E-2</v>
      </c>
    </row>
    <row r="237" spans="1:20" ht="15.75" hidden="1" x14ac:dyDescent="0.25">
      <c r="A237" s="10"/>
      <c r="B237" s="10"/>
      <c r="C237" s="125"/>
      <c r="D237" s="91"/>
      <c r="E237" s="79">
        <v>2062113</v>
      </c>
      <c r="F237" s="11">
        <f>ROUND($E237*(1+Summary!$C$6)/3,0)*3</f>
        <v>2159031</v>
      </c>
      <c r="G237" s="17">
        <f t="shared" si="138"/>
        <v>773292</v>
      </c>
      <c r="H237" s="17"/>
      <c r="I237" s="17">
        <f t="shared" si="139"/>
        <v>809637</v>
      </c>
      <c r="J237" s="17">
        <f t="shared" si="140"/>
        <v>1288821</v>
      </c>
      <c r="K237" s="17"/>
      <c r="L237" s="17">
        <f t="shared" si="141"/>
        <v>1349394</v>
      </c>
      <c r="M237" s="17">
        <f t="shared" si="142"/>
        <v>1546584</v>
      </c>
      <c r="N237" s="17"/>
      <c r="O237" s="17">
        <f t="shared" si="143"/>
        <v>1619274</v>
      </c>
      <c r="P237" s="35"/>
      <c r="Q237" s="30"/>
      <c r="R237" s="30"/>
      <c r="S237" s="17">
        <f t="shared" si="144"/>
        <v>0</v>
      </c>
      <c r="T237" s="134">
        <f t="shared" si="145"/>
        <v>4.6999364244345483E-2</v>
      </c>
    </row>
    <row r="238" spans="1:20" ht="15.75" hidden="1" x14ac:dyDescent="0.25">
      <c r="A238" s="10"/>
      <c r="B238" s="10"/>
      <c r="C238" s="125"/>
      <c r="D238" s="91"/>
      <c r="E238" s="79">
        <v>2093046</v>
      </c>
      <c r="F238" s="11">
        <f>ROUND($E238*(1+Summary!$C$6)/3,0)*3</f>
        <v>2191419</v>
      </c>
      <c r="G238" s="17">
        <f t="shared" si="138"/>
        <v>784893</v>
      </c>
      <c r="H238" s="17"/>
      <c r="I238" s="17">
        <f t="shared" si="139"/>
        <v>821781</v>
      </c>
      <c r="J238" s="17">
        <f t="shared" si="140"/>
        <v>1308153</v>
      </c>
      <c r="K238" s="17"/>
      <c r="L238" s="17">
        <f t="shared" si="141"/>
        <v>1369638</v>
      </c>
      <c r="M238" s="17">
        <f t="shared" si="142"/>
        <v>1569786</v>
      </c>
      <c r="N238" s="17"/>
      <c r="O238" s="17">
        <f t="shared" si="143"/>
        <v>1643565</v>
      </c>
      <c r="P238" s="35"/>
      <c r="Q238" s="30"/>
      <c r="R238" s="30"/>
      <c r="S238" s="17">
        <f t="shared" si="144"/>
        <v>0</v>
      </c>
      <c r="T238" s="134">
        <f t="shared" si="145"/>
        <v>4.6999922600841071E-2</v>
      </c>
    </row>
    <row r="239" spans="1:20" ht="15.75" hidden="1" x14ac:dyDescent="0.25">
      <c r="A239" s="10"/>
      <c r="B239" s="10"/>
      <c r="C239" s="125"/>
      <c r="D239" s="91"/>
      <c r="E239" s="79">
        <v>2124444</v>
      </c>
      <c r="F239" s="11">
        <f>ROUND($E239*(1+Summary!$C$6)/3,0)*3</f>
        <v>2224293</v>
      </c>
      <c r="G239" s="17">
        <f t="shared" si="138"/>
        <v>796668</v>
      </c>
      <c r="H239" s="17"/>
      <c r="I239" s="17">
        <f t="shared" si="139"/>
        <v>834111</v>
      </c>
      <c r="J239" s="17">
        <f t="shared" si="140"/>
        <v>1327779</v>
      </c>
      <c r="K239" s="17"/>
      <c r="L239" s="17">
        <f t="shared" si="141"/>
        <v>1390182</v>
      </c>
      <c r="M239" s="17">
        <f t="shared" si="142"/>
        <v>1593333</v>
      </c>
      <c r="N239" s="17"/>
      <c r="O239" s="17">
        <f t="shared" si="143"/>
        <v>1668219</v>
      </c>
      <c r="P239" s="35"/>
      <c r="Q239" s="30"/>
      <c r="R239" s="30"/>
      <c r="S239" s="17">
        <f t="shared" si="144"/>
        <v>0</v>
      </c>
      <c r="T239" s="134">
        <f t="shared" si="145"/>
        <v>4.7000062133904209E-2</v>
      </c>
    </row>
    <row r="240" spans="1:20" ht="15.75" hidden="1" x14ac:dyDescent="0.25">
      <c r="A240" s="10"/>
      <c r="B240" s="10"/>
      <c r="C240" s="125"/>
      <c r="D240" s="91"/>
      <c r="E240" s="79">
        <v>2156316</v>
      </c>
      <c r="F240" s="11">
        <f>ROUND($E240*(1+Summary!$C$6)/3,0)*3</f>
        <v>2257662</v>
      </c>
      <c r="G240" s="17">
        <f t="shared" si="138"/>
        <v>808620</v>
      </c>
      <c r="H240" s="17"/>
      <c r="I240" s="17">
        <f t="shared" si="139"/>
        <v>846624</v>
      </c>
      <c r="J240" s="17">
        <f t="shared" si="140"/>
        <v>1347699</v>
      </c>
      <c r="K240" s="17"/>
      <c r="L240" s="17">
        <f t="shared" si="141"/>
        <v>1411038</v>
      </c>
      <c r="M240" s="17">
        <f t="shared" si="142"/>
        <v>1617237</v>
      </c>
      <c r="N240" s="17"/>
      <c r="O240" s="17">
        <f t="shared" si="143"/>
        <v>1693248</v>
      </c>
      <c r="P240" s="35"/>
      <c r="Q240" s="30"/>
      <c r="R240" s="30"/>
      <c r="S240" s="17">
        <f t="shared" si="144"/>
        <v>0</v>
      </c>
      <c r="T240" s="134">
        <f t="shared" si="145"/>
        <v>4.6999604881659274E-2</v>
      </c>
    </row>
    <row r="241" spans="1:20" ht="15.75" hidden="1" x14ac:dyDescent="0.25">
      <c r="A241" s="10" t="s">
        <v>2</v>
      </c>
      <c r="B241" s="10"/>
      <c r="C241" s="125"/>
      <c r="D241" s="91"/>
      <c r="E241" s="79">
        <v>2188662</v>
      </c>
      <c r="F241" s="11">
        <f>ROUND($E241*(1+Summary!$C$6)/3,0)*3</f>
        <v>2291529</v>
      </c>
      <c r="G241" s="17">
        <f t="shared" si="138"/>
        <v>820749</v>
      </c>
      <c r="H241" s="17"/>
      <c r="I241" s="17">
        <f t="shared" si="139"/>
        <v>859323</v>
      </c>
      <c r="J241" s="17">
        <f t="shared" si="140"/>
        <v>1367913</v>
      </c>
      <c r="K241" s="17"/>
      <c r="L241" s="17">
        <f t="shared" si="141"/>
        <v>1432206</v>
      </c>
      <c r="M241" s="17">
        <f t="shared" si="142"/>
        <v>1641498</v>
      </c>
      <c r="N241" s="17"/>
      <c r="O241" s="17">
        <f t="shared" si="143"/>
        <v>1718646</v>
      </c>
      <c r="P241" s="35"/>
      <c r="Q241" s="30"/>
      <c r="R241" s="30"/>
      <c r="S241" s="17">
        <f t="shared" si="144"/>
        <v>0</v>
      </c>
      <c r="T241" s="134">
        <f t="shared" si="145"/>
        <v>4.6999947913382696E-2</v>
      </c>
    </row>
    <row r="242" spans="1:20" ht="15.75" hidden="1" x14ac:dyDescent="0.25">
      <c r="A242" s="10"/>
      <c r="B242" s="10"/>
      <c r="C242" s="125"/>
      <c r="D242" s="91"/>
      <c r="E242" s="79">
        <v>2221488</v>
      </c>
      <c r="F242" s="11">
        <f>ROUND($E242*(1+Summary!$C$6)/3,0)*3</f>
        <v>2325897</v>
      </c>
      <c r="G242" s="17">
        <f t="shared" si="138"/>
        <v>833058</v>
      </c>
      <c r="H242" s="17"/>
      <c r="I242" s="17">
        <f t="shared" si="139"/>
        <v>872211</v>
      </c>
      <c r="J242" s="17">
        <f t="shared" si="140"/>
        <v>1388430</v>
      </c>
      <c r="K242" s="17"/>
      <c r="L242" s="17">
        <f t="shared" si="141"/>
        <v>1453686</v>
      </c>
      <c r="M242" s="17">
        <f t="shared" si="142"/>
        <v>1666116</v>
      </c>
      <c r="N242" s="17"/>
      <c r="O242" s="17">
        <f t="shared" si="143"/>
        <v>1744422</v>
      </c>
      <c r="P242" s="35"/>
      <c r="Q242" s="30"/>
      <c r="R242" s="30"/>
      <c r="S242" s="17">
        <f t="shared" si="144"/>
        <v>0</v>
      </c>
      <c r="T242" s="134">
        <f t="shared" si="145"/>
        <v>4.6999578660789527E-2</v>
      </c>
    </row>
    <row r="243" spans="1:20" ht="18" hidden="1" x14ac:dyDescent="0.25">
      <c r="E243" s="4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16"/>
      <c r="Q243" s="16"/>
      <c r="R243" s="16"/>
      <c r="S243" s="16"/>
      <c r="T243" s="136"/>
    </row>
    <row r="244" spans="1:20" ht="16.5" hidden="1" thickBot="1" x14ac:dyDescent="0.3"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8">
        <f>SUM(P194:P242)</f>
        <v>210</v>
      </c>
      <c r="Q244" s="31"/>
      <c r="R244" s="32"/>
      <c r="S244" s="18">
        <f>SUM(S194:S242)</f>
        <v>11281020</v>
      </c>
      <c r="T244" s="136"/>
    </row>
    <row r="245" spans="1:20" hidden="1" x14ac:dyDescent="0.2"/>
    <row r="246" spans="1:20" hidden="1" x14ac:dyDescent="0.2"/>
    <row r="247" spans="1:20" hidden="1" x14ac:dyDescent="0.2"/>
    <row r="248" spans="1:20" hidden="1" x14ac:dyDescent="0.2"/>
    <row r="249" spans="1:20" hidden="1" x14ac:dyDescent="0.2"/>
    <row r="250" spans="1:20" hidden="1" x14ac:dyDescent="0.2"/>
    <row r="251" spans="1:20" hidden="1" x14ac:dyDescent="0.2"/>
    <row r="252" spans="1:20" hidden="1" x14ac:dyDescent="0.2"/>
    <row r="253" spans="1:20" hidden="1" x14ac:dyDescent="0.2"/>
    <row r="254" spans="1:20" hidden="1" x14ac:dyDescent="0.2"/>
    <row r="255" spans="1:20" hidden="1" x14ac:dyDescent="0.2"/>
    <row r="256" spans="1:20" hidden="1" x14ac:dyDescent="0.2"/>
    <row r="257" hidden="1" x14ac:dyDescent="0.2"/>
    <row r="258" hidden="1" x14ac:dyDescent="0.2"/>
    <row r="259" hidden="1" x14ac:dyDescent="0.2"/>
    <row r="260" hidden="1" x14ac:dyDescent="0.2"/>
    <row r="261" hidden="1" x14ac:dyDescent="0.2"/>
    <row r="262" hidden="1" x14ac:dyDescent="0.2"/>
    <row r="263" hidden="1" x14ac:dyDescent="0.2"/>
    <row r="264" hidden="1" x14ac:dyDescent="0.2"/>
    <row r="265" hidden="1" x14ac:dyDescent="0.2"/>
    <row r="266" hidden="1" x14ac:dyDescent="0.2"/>
    <row r="267" hidden="1" x14ac:dyDescent="0.2"/>
    <row r="268" hidden="1" x14ac:dyDescent="0.2"/>
    <row r="269" hidden="1" x14ac:dyDescent="0.2"/>
    <row r="270" hidden="1" x14ac:dyDescent="0.2"/>
    <row r="271" hidden="1" x14ac:dyDescent="0.2"/>
    <row r="272" hidden="1" x14ac:dyDescent="0.2"/>
    <row r="273" hidden="1" x14ac:dyDescent="0.2"/>
    <row r="274" hidden="1" x14ac:dyDescent="0.2"/>
    <row r="275" hidden="1" x14ac:dyDescent="0.2"/>
    <row r="276" hidden="1" x14ac:dyDescent="0.2"/>
    <row r="277" hidden="1" x14ac:dyDescent="0.2"/>
    <row r="278" hidden="1" x14ac:dyDescent="0.2"/>
    <row r="279" hidden="1" x14ac:dyDescent="0.2"/>
    <row r="280" hidden="1" x14ac:dyDescent="0.2"/>
    <row r="281" hidden="1" x14ac:dyDescent="0.2"/>
    <row r="282" hidden="1" x14ac:dyDescent="0.2"/>
    <row r="283" hidden="1" x14ac:dyDescent="0.2"/>
    <row r="284" hidden="1" x14ac:dyDescent="0.2"/>
    <row r="285" hidden="1" x14ac:dyDescent="0.2"/>
    <row r="286" hidden="1" x14ac:dyDescent="0.2"/>
    <row r="287" hidden="1" x14ac:dyDescent="0.2"/>
    <row r="288" hidden="1" x14ac:dyDescent="0.2"/>
    <row r="289" hidden="1" x14ac:dyDescent="0.2"/>
    <row r="290" hidden="1" x14ac:dyDescent="0.2"/>
    <row r="291" hidden="1" x14ac:dyDescent="0.2"/>
    <row r="292" hidden="1" x14ac:dyDescent="0.2"/>
    <row r="293" hidden="1" x14ac:dyDescent="0.2"/>
    <row r="294" hidden="1" x14ac:dyDescent="0.2"/>
    <row r="295" hidden="1" x14ac:dyDescent="0.2"/>
    <row r="296" hidden="1" x14ac:dyDescent="0.2"/>
    <row r="297" hidden="1" x14ac:dyDescent="0.2"/>
    <row r="298" hidden="1" x14ac:dyDescent="0.2"/>
    <row r="299" hidden="1" x14ac:dyDescent="0.2"/>
    <row r="300" hidden="1" x14ac:dyDescent="0.2"/>
    <row r="301" hidden="1" x14ac:dyDescent="0.2"/>
    <row r="302" hidden="1" x14ac:dyDescent="0.2"/>
    <row r="303" hidden="1" x14ac:dyDescent="0.2"/>
    <row r="304" hidden="1" x14ac:dyDescent="0.2"/>
    <row r="305" hidden="1" x14ac:dyDescent="0.2"/>
    <row r="306" hidden="1" x14ac:dyDescent="0.2"/>
    <row r="307" hidden="1" x14ac:dyDescent="0.2"/>
    <row r="308" hidden="1" x14ac:dyDescent="0.2"/>
    <row r="309" hidden="1" x14ac:dyDescent="0.2"/>
    <row r="310" hidden="1" x14ac:dyDescent="0.2"/>
    <row r="311" hidden="1" x14ac:dyDescent="0.2"/>
    <row r="312" hidden="1" x14ac:dyDescent="0.2"/>
    <row r="313" hidden="1" x14ac:dyDescent="0.2"/>
    <row r="314" hidden="1" x14ac:dyDescent="0.2"/>
    <row r="315" hidden="1" x14ac:dyDescent="0.2"/>
    <row r="316" hidden="1" x14ac:dyDescent="0.2"/>
    <row r="317" hidden="1" x14ac:dyDescent="0.2"/>
    <row r="318" hidden="1" x14ac:dyDescent="0.2"/>
    <row r="319" hidden="1" x14ac:dyDescent="0.2"/>
    <row r="320" hidden="1" x14ac:dyDescent="0.2"/>
    <row r="321" hidden="1" x14ac:dyDescent="0.2"/>
    <row r="322" hidden="1" x14ac:dyDescent="0.2"/>
    <row r="323" hidden="1" x14ac:dyDescent="0.2"/>
    <row r="324" hidden="1" x14ac:dyDescent="0.2"/>
    <row r="325" hidden="1" x14ac:dyDescent="0.2"/>
    <row r="326" hidden="1" x14ac:dyDescent="0.2"/>
    <row r="327" hidden="1" x14ac:dyDescent="0.2"/>
    <row r="328" hidden="1" x14ac:dyDescent="0.2"/>
    <row r="329" hidden="1" x14ac:dyDescent="0.2"/>
    <row r="330" hidden="1" x14ac:dyDescent="0.2"/>
    <row r="331" hidden="1" x14ac:dyDescent="0.2"/>
    <row r="332" hidden="1" x14ac:dyDescent="0.2"/>
    <row r="333" hidden="1" x14ac:dyDescent="0.2"/>
    <row r="334" hidden="1" x14ac:dyDescent="0.2"/>
    <row r="335" hidden="1" x14ac:dyDescent="0.2"/>
    <row r="336" hidden="1" x14ac:dyDescent="0.2"/>
    <row r="337" hidden="1" x14ac:dyDescent="0.2"/>
    <row r="338" hidden="1" x14ac:dyDescent="0.2"/>
    <row r="339" hidden="1" x14ac:dyDescent="0.2"/>
    <row r="340" hidden="1" x14ac:dyDescent="0.2"/>
    <row r="341" hidden="1" x14ac:dyDescent="0.2"/>
    <row r="342" hidden="1" x14ac:dyDescent="0.2"/>
    <row r="343" hidden="1" x14ac:dyDescent="0.2"/>
    <row r="344" hidden="1" x14ac:dyDescent="0.2"/>
    <row r="345" hidden="1" x14ac:dyDescent="0.2"/>
    <row r="346" hidden="1" x14ac:dyDescent="0.2"/>
    <row r="347" hidden="1" x14ac:dyDescent="0.2"/>
    <row r="348" hidden="1" x14ac:dyDescent="0.2"/>
    <row r="349" hidden="1" x14ac:dyDescent="0.2"/>
    <row r="350" hidden="1" x14ac:dyDescent="0.2"/>
    <row r="351" hidden="1" x14ac:dyDescent="0.2"/>
    <row r="352" hidden="1" x14ac:dyDescent="0.2"/>
    <row r="353" hidden="1" x14ac:dyDescent="0.2"/>
    <row r="354" hidden="1" x14ac:dyDescent="0.2"/>
    <row r="355" hidden="1" x14ac:dyDescent="0.2"/>
    <row r="356" hidden="1" x14ac:dyDescent="0.2"/>
    <row r="357" hidden="1" x14ac:dyDescent="0.2"/>
    <row r="358" hidden="1" x14ac:dyDescent="0.2"/>
    <row r="359" hidden="1" x14ac:dyDescent="0.2"/>
    <row r="360" hidden="1" x14ac:dyDescent="0.2"/>
    <row r="361" hidden="1" x14ac:dyDescent="0.2"/>
    <row r="362" hidden="1" x14ac:dyDescent="0.2"/>
    <row r="363" hidden="1" x14ac:dyDescent="0.2"/>
    <row r="364" hidden="1" x14ac:dyDescent="0.2"/>
    <row r="365" hidden="1" x14ac:dyDescent="0.2"/>
    <row r="366" hidden="1" x14ac:dyDescent="0.2"/>
    <row r="367" hidden="1" x14ac:dyDescent="0.2"/>
    <row r="368" hidden="1" x14ac:dyDescent="0.2"/>
    <row r="369" hidden="1" x14ac:dyDescent="0.2"/>
    <row r="370" hidden="1" x14ac:dyDescent="0.2"/>
    <row r="371" hidden="1" x14ac:dyDescent="0.2"/>
    <row r="372" hidden="1" x14ac:dyDescent="0.2"/>
    <row r="373" hidden="1" x14ac:dyDescent="0.2"/>
    <row r="374" hidden="1" x14ac:dyDescent="0.2"/>
    <row r="375" hidden="1" x14ac:dyDescent="0.2"/>
    <row r="376" hidden="1" x14ac:dyDescent="0.2"/>
    <row r="377" hidden="1" x14ac:dyDescent="0.2"/>
    <row r="378" hidden="1" x14ac:dyDescent="0.2"/>
    <row r="379" hidden="1" x14ac:dyDescent="0.2"/>
    <row r="380" hidden="1" x14ac:dyDescent="0.2"/>
    <row r="381" hidden="1" x14ac:dyDescent="0.2"/>
    <row r="382" hidden="1" x14ac:dyDescent="0.2"/>
    <row r="383" hidden="1" x14ac:dyDescent="0.2"/>
    <row r="384" hidden="1" x14ac:dyDescent="0.2"/>
    <row r="385" hidden="1" x14ac:dyDescent="0.2"/>
    <row r="386" hidden="1" x14ac:dyDescent="0.2"/>
    <row r="387" hidden="1" x14ac:dyDescent="0.2"/>
    <row r="388" hidden="1" x14ac:dyDescent="0.2"/>
    <row r="389" hidden="1" x14ac:dyDescent="0.2"/>
    <row r="390" hidden="1" x14ac:dyDescent="0.2"/>
    <row r="391" hidden="1" x14ac:dyDescent="0.2"/>
    <row r="392" hidden="1" x14ac:dyDescent="0.2"/>
    <row r="393" hidden="1" x14ac:dyDescent="0.2"/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05" hidden="1" x14ac:dyDescent="0.2"/>
    <row r="406" hidden="1" x14ac:dyDescent="0.2"/>
    <row r="407" hidden="1" x14ac:dyDescent="0.2"/>
    <row r="408" hidden="1" x14ac:dyDescent="0.2"/>
    <row r="409" hidden="1" x14ac:dyDescent="0.2"/>
    <row r="410" hidden="1" x14ac:dyDescent="0.2"/>
    <row r="411" hidden="1" x14ac:dyDescent="0.2"/>
    <row r="412" hidden="1" x14ac:dyDescent="0.2"/>
    <row r="413" hidden="1" x14ac:dyDescent="0.2"/>
    <row r="414" hidden="1" x14ac:dyDescent="0.2"/>
    <row r="415" hidden="1" x14ac:dyDescent="0.2"/>
    <row r="416" hidden="1" x14ac:dyDescent="0.2"/>
    <row r="417" hidden="1" x14ac:dyDescent="0.2"/>
    <row r="418" hidden="1" x14ac:dyDescent="0.2"/>
    <row r="419" hidden="1" x14ac:dyDescent="0.2"/>
    <row r="420" hidden="1" x14ac:dyDescent="0.2"/>
    <row r="421" hidden="1" x14ac:dyDescent="0.2"/>
    <row r="422" hidden="1" x14ac:dyDescent="0.2"/>
    <row r="423" hidden="1" x14ac:dyDescent="0.2"/>
    <row r="424" hidden="1" x14ac:dyDescent="0.2"/>
    <row r="425" hidden="1" x14ac:dyDescent="0.2"/>
    <row r="426" hidden="1" x14ac:dyDescent="0.2"/>
    <row r="427" hidden="1" x14ac:dyDescent="0.2"/>
    <row r="428" hidden="1" x14ac:dyDescent="0.2"/>
    <row r="429" hidden="1" x14ac:dyDescent="0.2"/>
    <row r="430" hidden="1" x14ac:dyDescent="0.2"/>
    <row r="431" hidden="1" x14ac:dyDescent="0.2"/>
    <row r="432" hidden="1" x14ac:dyDescent="0.2"/>
    <row r="433" hidden="1" x14ac:dyDescent="0.2"/>
    <row r="434" hidden="1" x14ac:dyDescent="0.2"/>
    <row r="435" hidden="1" x14ac:dyDescent="0.2"/>
    <row r="436" hidden="1" x14ac:dyDescent="0.2"/>
    <row r="437" hidden="1" x14ac:dyDescent="0.2"/>
    <row r="438" hidden="1" x14ac:dyDescent="0.2"/>
    <row r="439" hidden="1" x14ac:dyDescent="0.2"/>
    <row r="440" hidden="1" x14ac:dyDescent="0.2"/>
    <row r="441" hidden="1" x14ac:dyDescent="0.2"/>
    <row r="442" hidden="1" x14ac:dyDescent="0.2"/>
    <row r="443" hidden="1" x14ac:dyDescent="0.2"/>
    <row r="444" hidden="1" x14ac:dyDescent="0.2"/>
    <row r="445" hidden="1" x14ac:dyDescent="0.2"/>
    <row r="446" hidden="1" x14ac:dyDescent="0.2"/>
    <row r="447" hidden="1" x14ac:dyDescent="0.2"/>
    <row r="448" hidden="1" x14ac:dyDescent="0.2"/>
    <row r="449" hidden="1" x14ac:dyDescent="0.2"/>
    <row r="450" hidden="1" x14ac:dyDescent="0.2"/>
    <row r="451" hidden="1" x14ac:dyDescent="0.2"/>
    <row r="452" hidden="1" x14ac:dyDescent="0.2"/>
    <row r="453" hidden="1" x14ac:dyDescent="0.2"/>
    <row r="454" hidden="1" x14ac:dyDescent="0.2"/>
    <row r="455" hidden="1" x14ac:dyDescent="0.2"/>
    <row r="456" hidden="1" x14ac:dyDescent="0.2"/>
    <row r="457" hidden="1" x14ac:dyDescent="0.2"/>
    <row r="458" hidden="1" x14ac:dyDescent="0.2"/>
    <row r="459" hidden="1" x14ac:dyDescent="0.2"/>
    <row r="460" hidden="1" x14ac:dyDescent="0.2"/>
    <row r="461" hidden="1" x14ac:dyDescent="0.2"/>
    <row r="462" hidden="1" x14ac:dyDescent="0.2"/>
    <row r="463" hidden="1" x14ac:dyDescent="0.2"/>
    <row r="464" hidden="1" x14ac:dyDescent="0.2"/>
    <row r="465" hidden="1" x14ac:dyDescent="0.2"/>
    <row r="466" hidden="1" x14ac:dyDescent="0.2"/>
    <row r="467" hidden="1" x14ac:dyDescent="0.2"/>
    <row r="468" hidden="1" x14ac:dyDescent="0.2"/>
    <row r="469" hidden="1" x14ac:dyDescent="0.2"/>
    <row r="470" hidden="1" x14ac:dyDescent="0.2"/>
    <row r="471" hidden="1" x14ac:dyDescent="0.2"/>
    <row r="472" hidden="1" x14ac:dyDescent="0.2"/>
    <row r="473" hidden="1" x14ac:dyDescent="0.2"/>
    <row r="474" hidden="1" x14ac:dyDescent="0.2"/>
    <row r="475" hidden="1" x14ac:dyDescent="0.2"/>
    <row r="476" hidden="1" x14ac:dyDescent="0.2"/>
    <row r="477" hidden="1" x14ac:dyDescent="0.2"/>
    <row r="478" hidden="1" x14ac:dyDescent="0.2"/>
    <row r="479" hidden="1" x14ac:dyDescent="0.2"/>
    <row r="480" hidden="1" x14ac:dyDescent="0.2"/>
    <row r="481" hidden="1" x14ac:dyDescent="0.2"/>
    <row r="482" hidden="1" x14ac:dyDescent="0.2"/>
    <row r="483" hidden="1" x14ac:dyDescent="0.2"/>
    <row r="484" hidden="1" x14ac:dyDescent="0.2"/>
  </sheetData>
  <mergeCells count="63">
    <mergeCell ref="M190:M192"/>
    <mergeCell ref="O190:O192"/>
    <mergeCell ref="P190:R190"/>
    <mergeCell ref="S190:S192"/>
    <mergeCell ref="T190:T192"/>
    <mergeCell ref="P191:P192"/>
    <mergeCell ref="Q191:Q192"/>
    <mergeCell ref="R191:R192"/>
    <mergeCell ref="A190:A192"/>
    <mergeCell ref="G190:G192"/>
    <mergeCell ref="I190:I192"/>
    <mergeCell ref="J190:J192"/>
    <mergeCell ref="L190:L192"/>
    <mergeCell ref="E190:E192"/>
    <mergeCell ref="F190:F192"/>
    <mergeCell ref="M132:M134"/>
    <mergeCell ref="O132:O134"/>
    <mergeCell ref="P132:R132"/>
    <mergeCell ref="S132:S134"/>
    <mergeCell ref="T132:T134"/>
    <mergeCell ref="P133:P134"/>
    <mergeCell ref="Q133:Q134"/>
    <mergeCell ref="R133:R134"/>
    <mergeCell ref="A132:A134"/>
    <mergeCell ref="G132:G134"/>
    <mergeCell ref="I132:I134"/>
    <mergeCell ref="J132:J134"/>
    <mergeCell ref="L132:L134"/>
    <mergeCell ref="E132:E134"/>
    <mergeCell ref="F132:F134"/>
    <mergeCell ref="S67:S69"/>
    <mergeCell ref="T67:T69"/>
    <mergeCell ref="P68:P69"/>
    <mergeCell ref="Q68:Q69"/>
    <mergeCell ref="R68:R69"/>
    <mergeCell ref="M67:M69"/>
    <mergeCell ref="O67:O69"/>
    <mergeCell ref="P67:R67"/>
    <mergeCell ref="D5:D6"/>
    <mergeCell ref="B5:B6"/>
    <mergeCell ref="A67:A69"/>
    <mergeCell ref="G67:G69"/>
    <mergeCell ref="I67:I69"/>
    <mergeCell ref="J67:J69"/>
    <mergeCell ref="L67:L69"/>
    <mergeCell ref="E67:E69"/>
    <mergeCell ref="F67:F69"/>
    <mergeCell ref="T4:T6"/>
    <mergeCell ref="A4:A6"/>
    <mergeCell ref="L4:L6"/>
    <mergeCell ref="M4:M6"/>
    <mergeCell ref="O4:O6"/>
    <mergeCell ref="S4:S6"/>
    <mergeCell ref="E4:E6"/>
    <mergeCell ref="F4:F6"/>
    <mergeCell ref="G4:G6"/>
    <mergeCell ref="I4:I6"/>
    <mergeCell ref="J4:J6"/>
    <mergeCell ref="R5:R6"/>
    <mergeCell ref="P4:R4"/>
    <mergeCell ref="P5:P6"/>
    <mergeCell ref="Q5:Q6"/>
    <mergeCell ref="C5:C6"/>
  </mergeCells>
  <phoneticPr fontId="0" type="noConversion"/>
  <pageMargins left="1" right="1" top="1" bottom="1" header="0.5" footer="0.5"/>
  <pageSetup scale="70" fitToWidth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89"/>
  <sheetViews>
    <sheetView view="pageBreakPreview" zoomScaleNormal="100" zoomScaleSheetLayoutView="100" workbookViewId="0">
      <selection activeCell="C6" sqref="C6"/>
    </sheetView>
  </sheetViews>
  <sheetFormatPr defaultRowHeight="12.75" x14ac:dyDescent="0.2"/>
  <cols>
    <col min="1" max="1" width="22.140625" customWidth="1"/>
    <col min="2" max="2" width="22.7109375" customWidth="1"/>
    <col min="3" max="4" width="22.42578125" customWidth="1"/>
  </cols>
  <sheetData>
    <row r="1" spans="1:4" x14ac:dyDescent="0.2">
      <c r="A1" s="305" t="s">
        <v>102</v>
      </c>
      <c r="B1" s="305"/>
      <c r="C1" s="305"/>
      <c r="D1" s="305"/>
    </row>
    <row r="2" spans="1:4" ht="8.25" customHeight="1" x14ac:dyDescent="0.2"/>
    <row r="3" spans="1:4" ht="69.599999999999994" customHeight="1" x14ac:dyDescent="0.3">
      <c r="A3" s="306" t="s">
        <v>90</v>
      </c>
      <c r="B3" s="306"/>
      <c r="C3" s="306"/>
      <c r="D3" s="306"/>
    </row>
    <row r="4" spans="1:4" ht="12" customHeight="1" x14ac:dyDescent="0.2">
      <c r="A4" s="19"/>
      <c r="B4" s="19"/>
      <c r="C4" s="19"/>
      <c r="D4" s="19"/>
    </row>
    <row r="5" spans="1:4" ht="21" customHeight="1" x14ac:dyDescent="0.25">
      <c r="A5" s="307"/>
      <c r="B5" s="308"/>
      <c r="C5" s="308"/>
      <c r="D5" s="308"/>
    </row>
    <row r="6" spans="1:4" ht="11.25" customHeight="1" thickBot="1" x14ac:dyDescent="0.25">
      <c r="A6" s="19"/>
      <c r="B6" s="19"/>
      <c r="C6" s="19"/>
      <c r="D6" s="19"/>
    </row>
    <row r="7" spans="1:4" ht="68.25" customHeight="1" thickBot="1" x14ac:dyDescent="0.25">
      <c r="A7" s="229" t="s">
        <v>26</v>
      </c>
      <c r="B7" s="229" t="s">
        <v>27</v>
      </c>
      <c r="C7" s="230" t="s">
        <v>28</v>
      </c>
      <c r="D7" s="231" t="s">
        <v>29</v>
      </c>
    </row>
    <row r="8" spans="1:4" ht="34.15" customHeight="1" thickBot="1" x14ac:dyDescent="0.25">
      <c r="A8" s="232" t="s">
        <v>62</v>
      </c>
      <c r="B8" s="232" t="s">
        <v>63</v>
      </c>
      <c r="C8" s="232" t="s">
        <v>64</v>
      </c>
      <c r="D8" s="232" t="s">
        <v>65</v>
      </c>
    </row>
    <row r="9" spans="1:4" ht="13.5" thickBot="1" x14ac:dyDescent="0.25">
      <c r="A9" t="s">
        <v>2</v>
      </c>
      <c r="B9" t="s">
        <v>2</v>
      </c>
    </row>
    <row r="10" spans="1:4" ht="24.95" customHeight="1" x14ac:dyDescent="0.2">
      <c r="A10" s="157">
        <f>'Costing Model'!F8</f>
        <v>1216824</v>
      </c>
      <c r="B10" s="157">
        <f>'Costing Model'!F22</f>
        <v>1436022</v>
      </c>
      <c r="C10" s="157">
        <f>'Costing Model'!F37</f>
        <v>1741770</v>
      </c>
      <c r="D10" s="157">
        <f>'Costing Model'!F52</f>
        <v>2259984</v>
      </c>
    </row>
    <row r="11" spans="1:4" ht="24.95" customHeight="1" x14ac:dyDescent="0.2">
      <c r="A11" s="158">
        <f>'Costing Model'!F9</f>
        <v>1235076</v>
      </c>
      <c r="B11" s="158">
        <f>'Costing Model'!F23</f>
        <v>1457562</v>
      </c>
      <c r="C11" s="158">
        <f>'Costing Model'!F38</f>
        <v>1767897</v>
      </c>
      <c r="D11" s="158">
        <f>'Costing Model'!F53</f>
        <v>2293884</v>
      </c>
    </row>
    <row r="12" spans="1:4" ht="24.95" customHeight="1" x14ac:dyDescent="0.2">
      <c r="A12" s="158">
        <f>'Costing Model'!F10</f>
        <v>1253601</v>
      </c>
      <c r="B12" s="158">
        <f>'Costing Model'!F24</f>
        <v>1479426</v>
      </c>
      <c r="C12" s="158">
        <f>'Costing Model'!F39</f>
        <v>1794414</v>
      </c>
      <c r="D12" s="158">
        <f>'Costing Model'!F54</f>
        <v>2328291</v>
      </c>
    </row>
    <row r="13" spans="1:4" ht="24.95" customHeight="1" x14ac:dyDescent="0.2">
      <c r="A13" s="158">
        <f>'Costing Model'!F11</f>
        <v>1272405</v>
      </c>
      <c r="B13" s="158">
        <f>'Costing Model'!F25</f>
        <v>1501617</v>
      </c>
      <c r="C13" s="158">
        <f>'Costing Model'!F40</f>
        <v>1821330</v>
      </c>
      <c r="D13" s="158">
        <f>'Costing Model'!F55</f>
        <v>2363217</v>
      </c>
    </row>
    <row r="14" spans="1:4" ht="24.95" customHeight="1" x14ac:dyDescent="0.2">
      <c r="A14" s="158">
        <f>'Costing Model'!F12</f>
        <v>1291491</v>
      </c>
      <c r="B14" s="158">
        <f>'Costing Model'!F26</f>
        <v>1524141</v>
      </c>
      <c r="C14" s="158">
        <f>'Costing Model'!F41</f>
        <v>1848651</v>
      </c>
      <c r="D14" s="158">
        <f>'Costing Model'!F56</f>
        <v>2398665</v>
      </c>
    </row>
    <row r="15" spans="1:4" ht="24.95" customHeight="1" x14ac:dyDescent="0.2">
      <c r="A15" s="158">
        <f>'Costing Model'!F13</f>
        <v>1310865</v>
      </c>
      <c r="B15" s="158">
        <f>'Costing Model'!F27</f>
        <v>1547004</v>
      </c>
      <c r="C15" s="158">
        <f>'Costing Model'!F42</f>
        <v>1876380</v>
      </c>
      <c r="D15" s="158">
        <f>'Costing Model'!F57</f>
        <v>2434644</v>
      </c>
    </row>
    <row r="16" spans="1:4" ht="24.95" customHeight="1" x14ac:dyDescent="0.2">
      <c r="A16" s="158">
        <f>'Costing Model'!F14</f>
        <v>1330527</v>
      </c>
      <c r="B16" s="158">
        <f>'Costing Model'!F28</f>
        <v>1570209</v>
      </c>
      <c r="C16" s="158">
        <f>'Costing Model'!F43</f>
        <v>1904526</v>
      </c>
      <c r="D16" s="158">
        <f>'Costing Model'!F58</f>
        <v>2471163</v>
      </c>
    </row>
    <row r="17" spans="1:4" ht="24.95" customHeight="1" x14ac:dyDescent="0.2">
      <c r="A17" s="158">
        <f>'Costing Model'!F15</f>
        <v>1350486</v>
      </c>
      <c r="B17" s="158">
        <f>'Costing Model'!F29</f>
        <v>1593762</v>
      </c>
      <c r="C17" s="158">
        <f>'Costing Model'!F44</f>
        <v>1933095</v>
      </c>
      <c r="D17" s="158">
        <f>'Costing Model'!F59</f>
        <v>2508231</v>
      </c>
    </row>
    <row r="18" spans="1:4" ht="24.95" customHeight="1" thickBot="1" x14ac:dyDescent="0.25">
      <c r="A18" s="159">
        <f>'Costing Model'!F16</f>
        <v>1370742</v>
      </c>
      <c r="B18" s="159">
        <f>'Costing Model'!F30</f>
        <v>1617666</v>
      </c>
      <c r="C18" s="160">
        <f>'Costing Model'!F45</f>
        <v>1962090</v>
      </c>
      <c r="D18" s="160">
        <f>'Costing Model'!F60</f>
        <v>2545854</v>
      </c>
    </row>
    <row r="19" spans="1:4" ht="24.95" customHeight="1" x14ac:dyDescent="0.2">
      <c r="A19" s="161">
        <f>'Costing Model'!F17</f>
        <v>1391304</v>
      </c>
      <c r="B19" s="161">
        <f>'Costing Model'!F31</f>
        <v>1641933</v>
      </c>
      <c r="C19" s="26"/>
      <c r="D19" s="26"/>
    </row>
    <row r="20" spans="1:4" ht="24.95" customHeight="1" x14ac:dyDescent="0.2">
      <c r="A20" s="158">
        <f>'Costing Model'!F18</f>
        <v>1412172</v>
      </c>
      <c r="B20" s="158">
        <f>'Costing Model'!F32</f>
        <v>1666560</v>
      </c>
      <c r="C20" s="26"/>
      <c r="D20" s="26"/>
    </row>
    <row r="21" spans="1:4" ht="24.95" customHeight="1" x14ac:dyDescent="0.2">
      <c r="A21" s="158">
        <f>'Costing Model'!F19</f>
        <v>1433355</v>
      </c>
      <c r="B21" s="158">
        <f>'Costing Model'!F33</f>
        <v>1691559</v>
      </c>
      <c r="C21" s="26"/>
      <c r="D21" s="26"/>
    </row>
    <row r="22" spans="1:4" ht="24.95" customHeight="1" thickBot="1" x14ac:dyDescent="0.25">
      <c r="A22" s="162"/>
      <c r="B22" s="160">
        <f>'Costing Model'!F34</f>
        <v>1716933</v>
      </c>
      <c r="C22" s="26"/>
      <c r="D22" s="26"/>
    </row>
    <row r="23" spans="1:4" ht="24.95" customHeight="1" x14ac:dyDescent="0.2">
      <c r="A23" s="26" t="s">
        <v>2</v>
      </c>
      <c r="B23" s="26"/>
      <c r="C23" s="26"/>
      <c r="D23" s="26"/>
    </row>
    <row r="24" spans="1:4" ht="9.75" customHeight="1" x14ac:dyDescent="0.2">
      <c r="A24" s="24"/>
      <c r="B24" s="24"/>
      <c r="C24" s="24"/>
      <c r="D24" s="24"/>
    </row>
    <row r="25" spans="1:4" ht="12.75" customHeight="1" x14ac:dyDescent="0.2">
      <c r="A25" s="304"/>
      <c r="B25" s="304"/>
      <c r="C25" s="304"/>
      <c r="D25" s="304"/>
    </row>
    <row r="26" spans="1:4" ht="9.75" customHeight="1" x14ac:dyDescent="0.2">
      <c r="A26" s="24"/>
      <c r="B26" s="24"/>
      <c r="C26" s="24"/>
      <c r="D26" s="24"/>
    </row>
    <row r="27" spans="1:4" ht="24" customHeight="1" x14ac:dyDescent="0.2">
      <c r="A27" s="303" t="s">
        <v>30</v>
      </c>
      <c r="B27" s="303"/>
      <c r="C27" s="303"/>
      <c r="D27" s="303"/>
    </row>
    <row r="28" spans="1:4" ht="13.5" customHeight="1" thickBot="1" x14ac:dyDescent="0.25">
      <c r="A28" s="25"/>
      <c r="B28" s="25"/>
      <c r="C28" s="25"/>
      <c r="D28" s="25"/>
    </row>
    <row r="29" spans="1:4" ht="61.5" customHeight="1" thickBot="1" x14ac:dyDescent="0.25">
      <c r="A29" s="229" t="s">
        <v>26</v>
      </c>
      <c r="B29" s="229" t="s">
        <v>27</v>
      </c>
      <c r="C29" s="230" t="s">
        <v>28</v>
      </c>
      <c r="D29" s="231" t="s">
        <v>29</v>
      </c>
    </row>
    <row r="30" spans="1:4" ht="27.6" customHeight="1" thickBot="1" x14ac:dyDescent="0.25">
      <c r="A30" s="232" t="s">
        <v>62</v>
      </c>
      <c r="B30" s="232" t="s">
        <v>63</v>
      </c>
      <c r="C30" s="232" t="s">
        <v>64</v>
      </c>
      <c r="D30" s="232" t="s">
        <v>65</v>
      </c>
    </row>
    <row r="31" spans="1:4" ht="13.5" thickBot="1" x14ac:dyDescent="0.25">
      <c r="A31" s="4" t="s">
        <v>2</v>
      </c>
      <c r="B31" s="4" t="s">
        <v>2</v>
      </c>
      <c r="C31" s="4"/>
      <c r="D31" s="4"/>
    </row>
    <row r="32" spans="1:4" ht="24.95" customHeight="1" x14ac:dyDescent="0.2">
      <c r="A32" s="163">
        <f>'Costing Model'!I8</f>
        <v>456309</v>
      </c>
      <c r="B32" s="157">
        <f>'Costing Model'!I22</f>
        <v>538509</v>
      </c>
      <c r="C32" s="157">
        <f>'Costing Model'!I37</f>
        <v>653163</v>
      </c>
      <c r="D32" s="157">
        <f>'Costing Model'!I52</f>
        <v>847494</v>
      </c>
    </row>
    <row r="33" spans="1:4" ht="24.95" customHeight="1" x14ac:dyDescent="0.2">
      <c r="A33" s="164">
        <f>'Costing Model'!I9</f>
        <v>463155</v>
      </c>
      <c r="B33" s="158">
        <f>'Costing Model'!I23</f>
        <v>546585</v>
      </c>
      <c r="C33" s="158">
        <f>'Costing Model'!I38</f>
        <v>662961</v>
      </c>
      <c r="D33" s="158">
        <f>'Costing Model'!I53</f>
        <v>860208</v>
      </c>
    </row>
    <row r="34" spans="1:4" ht="24.95" customHeight="1" x14ac:dyDescent="0.2">
      <c r="A34" s="164">
        <f>'Costing Model'!I10</f>
        <v>470100</v>
      </c>
      <c r="B34" s="158">
        <f>'Costing Model'!I24</f>
        <v>554784</v>
      </c>
      <c r="C34" s="158">
        <f>'Costing Model'!I39</f>
        <v>672906</v>
      </c>
      <c r="D34" s="158">
        <f>'Costing Model'!I54</f>
        <v>873108</v>
      </c>
    </row>
    <row r="35" spans="1:4" ht="24.95" customHeight="1" x14ac:dyDescent="0.2">
      <c r="A35" s="164">
        <f>'Costing Model'!I11</f>
        <v>477153</v>
      </c>
      <c r="B35" s="158">
        <f>'Costing Model'!I25</f>
        <v>563106</v>
      </c>
      <c r="C35" s="158">
        <f>'Costing Model'!I40</f>
        <v>682998</v>
      </c>
      <c r="D35" s="158">
        <f>'Costing Model'!I55</f>
        <v>886206</v>
      </c>
    </row>
    <row r="36" spans="1:4" ht="24.95" customHeight="1" x14ac:dyDescent="0.2">
      <c r="A36" s="164">
        <f>'Costing Model'!I12</f>
        <v>484308</v>
      </c>
      <c r="B36" s="158">
        <f>'Costing Model'!I26</f>
        <v>571554</v>
      </c>
      <c r="C36" s="158">
        <f>'Costing Model'!I41</f>
        <v>693243</v>
      </c>
      <c r="D36" s="158">
        <f>'Costing Model'!I56</f>
        <v>899499</v>
      </c>
    </row>
    <row r="37" spans="1:4" ht="24.95" customHeight="1" x14ac:dyDescent="0.2">
      <c r="A37" s="164">
        <f>'Costing Model'!I13</f>
        <v>491574</v>
      </c>
      <c r="B37" s="158">
        <f>'Costing Model'!I27</f>
        <v>580128</v>
      </c>
      <c r="C37" s="158">
        <f>'Costing Model'!I42</f>
        <v>703644</v>
      </c>
      <c r="D37" s="158">
        <f>'Costing Model'!I57</f>
        <v>912993</v>
      </c>
    </row>
    <row r="38" spans="1:4" ht="24.95" customHeight="1" x14ac:dyDescent="0.2">
      <c r="A38" s="164">
        <f>'Costing Model'!I14</f>
        <v>498948</v>
      </c>
      <c r="B38" s="158">
        <f>'Costing Model'!I28</f>
        <v>588828</v>
      </c>
      <c r="C38" s="158">
        <f>'Costing Model'!I43</f>
        <v>714198</v>
      </c>
      <c r="D38" s="158">
        <f>'Costing Model'!I58</f>
        <v>926685</v>
      </c>
    </row>
    <row r="39" spans="1:4" ht="24.95" customHeight="1" x14ac:dyDescent="0.2">
      <c r="A39" s="164">
        <f>'Costing Model'!I15</f>
        <v>506433</v>
      </c>
      <c r="B39" s="158">
        <f>'Costing Model'!I29</f>
        <v>597660</v>
      </c>
      <c r="C39" s="158">
        <f>'Costing Model'!I44</f>
        <v>724911</v>
      </c>
      <c r="D39" s="158">
        <f>'Costing Model'!I59</f>
        <v>940587</v>
      </c>
    </row>
    <row r="40" spans="1:4" ht="24.95" customHeight="1" thickBot="1" x14ac:dyDescent="0.25">
      <c r="A40" s="165">
        <f>'Costing Model'!I16</f>
        <v>514029</v>
      </c>
      <c r="B40" s="159">
        <f>'Costing Model'!I30</f>
        <v>606624</v>
      </c>
      <c r="C40" s="160">
        <f>'Costing Model'!I45</f>
        <v>735783</v>
      </c>
      <c r="D40" s="160">
        <f>'Costing Model'!I60</f>
        <v>954696</v>
      </c>
    </row>
    <row r="41" spans="1:4" ht="24.95" customHeight="1" x14ac:dyDescent="0.2">
      <c r="A41" s="166">
        <f>'Costing Model'!I17</f>
        <v>521739</v>
      </c>
      <c r="B41" s="161">
        <f>'Costing Model'!I31</f>
        <v>615726</v>
      </c>
      <c r="C41" s="26"/>
      <c r="D41" s="26"/>
    </row>
    <row r="42" spans="1:4" ht="24.95" customHeight="1" x14ac:dyDescent="0.2">
      <c r="A42" s="158">
        <f>'Costing Model'!I18</f>
        <v>529566</v>
      </c>
      <c r="B42" s="158">
        <f>'Costing Model'!I32</f>
        <v>624960</v>
      </c>
      <c r="C42" s="26"/>
      <c r="D42" s="26"/>
    </row>
    <row r="43" spans="1:4" ht="24.95" customHeight="1" x14ac:dyDescent="0.2">
      <c r="A43" s="158">
        <f>'Costing Model'!I19</f>
        <v>537507</v>
      </c>
      <c r="B43" s="158">
        <f>'Costing Model'!I33</f>
        <v>634335</v>
      </c>
      <c r="C43" s="26"/>
      <c r="D43" s="26"/>
    </row>
    <row r="44" spans="1:4" ht="24.95" customHeight="1" thickBot="1" x14ac:dyDescent="0.25">
      <c r="A44" s="167"/>
      <c r="B44" s="160">
        <f>'Costing Model'!I34</f>
        <v>643851</v>
      </c>
      <c r="C44" s="26"/>
      <c r="D44" s="26"/>
    </row>
    <row r="45" spans="1:4" ht="24.95" customHeight="1" x14ac:dyDescent="0.2">
      <c r="A45" s="26"/>
      <c r="B45" s="26"/>
      <c r="C45" s="26"/>
      <c r="D45" s="26"/>
    </row>
    <row r="46" spans="1:4" ht="18" x14ac:dyDescent="0.2">
      <c r="A46" s="24"/>
      <c r="B46" s="24"/>
      <c r="C46" s="24"/>
      <c r="D46" s="24"/>
    </row>
    <row r="47" spans="1:4" ht="8.25" customHeight="1" x14ac:dyDescent="0.2">
      <c r="A47" s="24"/>
      <c r="B47" s="24"/>
      <c r="C47" s="24"/>
      <c r="D47" s="24"/>
    </row>
    <row r="48" spans="1:4" ht="18" x14ac:dyDescent="0.2">
      <c r="A48" s="303" t="s">
        <v>31</v>
      </c>
      <c r="B48" s="303"/>
      <c r="C48" s="303"/>
      <c r="D48" s="303"/>
    </row>
    <row r="49" spans="1:4" ht="13.5" thickBot="1" x14ac:dyDescent="0.25">
      <c r="A49" s="25"/>
      <c r="B49" s="25"/>
      <c r="C49" s="25"/>
      <c r="D49" s="25"/>
    </row>
    <row r="50" spans="1:4" ht="71.25" customHeight="1" thickBot="1" x14ac:dyDescent="0.25">
      <c r="A50" s="229" t="s">
        <v>26</v>
      </c>
      <c r="B50" s="229" t="s">
        <v>27</v>
      </c>
      <c r="C50" s="230" t="s">
        <v>28</v>
      </c>
      <c r="D50" s="231" t="s">
        <v>29</v>
      </c>
    </row>
    <row r="51" spans="1:4" ht="29.45" customHeight="1" thickBot="1" x14ac:dyDescent="0.25">
      <c r="A51" s="232" t="s">
        <v>62</v>
      </c>
      <c r="B51" s="232" t="s">
        <v>63</v>
      </c>
      <c r="C51" s="232" t="s">
        <v>64</v>
      </c>
      <c r="D51" s="232" t="s">
        <v>65</v>
      </c>
    </row>
    <row r="52" spans="1:4" ht="13.5" thickBot="1" x14ac:dyDescent="0.25">
      <c r="A52" s="4" t="s">
        <v>2</v>
      </c>
      <c r="B52" s="4" t="s">
        <v>2</v>
      </c>
      <c r="C52" s="4"/>
      <c r="D52" s="4"/>
    </row>
    <row r="53" spans="1:4" ht="24.95" customHeight="1" x14ac:dyDescent="0.2">
      <c r="A53" s="157">
        <f>'Costing Model'!L8</f>
        <v>760515</v>
      </c>
      <c r="B53" s="157">
        <f>'Costing Model'!L22</f>
        <v>897513</v>
      </c>
      <c r="C53" s="157">
        <f>'Costing Model'!L37</f>
        <v>1088607</v>
      </c>
      <c r="D53" s="157">
        <f>'Costing Model'!L52</f>
        <v>1412490</v>
      </c>
    </row>
    <row r="54" spans="1:4" ht="24.95" customHeight="1" x14ac:dyDescent="0.2">
      <c r="A54" s="158">
        <f>'Costing Model'!L9</f>
        <v>771924</v>
      </c>
      <c r="B54" s="158">
        <f>'Costing Model'!L23</f>
        <v>910977</v>
      </c>
      <c r="C54" s="158">
        <f>'Costing Model'!L38</f>
        <v>1104936</v>
      </c>
      <c r="D54" s="158">
        <f>'Costing Model'!L53</f>
        <v>1433679</v>
      </c>
    </row>
    <row r="55" spans="1:4" ht="24.95" customHeight="1" x14ac:dyDescent="0.2">
      <c r="A55" s="158">
        <f>'Costing Model'!L10</f>
        <v>783501</v>
      </c>
      <c r="B55" s="158">
        <f>'Costing Model'!L24</f>
        <v>924642</v>
      </c>
      <c r="C55" s="158">
        <f>'Costing Model'!L39</f>
        <v>1121508</v>
      </c>
      <c r="D55" s="158">
        <f>'Costing Model'!L54</f>
        <v>1455183</v>
      </c>
    </row>
    <row r="56" spans="1:4" ht="24.95" customHeight="1" x14ac:dyDescent="0.2">
      <c r="A56" s="158">
        <f>'Costing Model'!L11</f>
        <v>795252</v>
      </c>
      <c r="B56" s="158">
        <f>'Costing Model'!L25</f>
        <v>938511</v>
      </c>
      <c r="C56" s="158">
        <f>'Costing Model'!L40</f>
        <v>1138332</v>
      </c>
      <c r="D56" s="158">
        <f>'Costing Model'!L55</f>
        <v>1477011</v>
      </c>
    </row>
    <row r="57" spans="1:4" ht="24.95" customHeight="1" x14ac:dyDescent="0.2">
      <c r="A57" s="158">
        <f>'Costing Model'!L12</f>
        <v>807183</v>
      </c>
      <c r="B57" s="158">
        <f>'Costing Model'!L26</f>
        <v>952587</v>
      </c>
      <c r="C57" s="158">
        <f>'Costing Model'!L41</f>
        <v>1155408</v>
      </c>
      <c r="D57" s="158">
        <f>'Costing Model'!L56</f>
        <v>1499166</v>
      </c>
    </row>
    <row r="58" spans="1:4" ht="24.95" customHeight="1" x14ac:dyDescent="0.2">
      <c r="A58" s="158">
        <f>'Costing Model'!L13</f>
        <v>819291</v>
      </c>
      <c r="B58" s="158">
        <f>'Costing Model'!L27</f>
        <v>966879</v>
      </c>
      <c r="C58" s="158">
        <f>'Costing Model'!L42</f>
        <v>1172739</v>
      </c>
      <c r="D58" s="158">
        <f>'Costing Model'!L57</f>
        <v>1521654</v>
      </c>
    </row>
    <row r="59" spans="1:4" ht="24.95" customHeight="1" x14ac:dyDescent="0.2">
      <c r="A59" s="158">
        <f>'Costing Model'!L14</f>
        <v>831579</v>
      </c>
      <c r="B59" s="158">
        <f>'Costing Model'!L28</f>
        <v>981381</v>
      </c>
      <c r="C59" s="158">
        <f>'Costing Model'!L43</f>
        <v>1190328</v>
      </c>
      <c r="D59" s="158">
        <f>'Costing Model'!L58</f>
        <v>1544478</v>
      </c>
    </row>
    <row r="60" spans="1:4" ht="24.95" customHeight="1" x14ac:dyDescent="0.2">
      <c r="A60" s="158">
        <f>'Costing Model'!L15</f>
        <v>844053</v>
      </c>
      <c r="B60" s="158">
        <f>'Costing Model'!L29</f>
        <v>996102</v>
      </c>
      <c r="C60" s="158">
        <f>'Costing Model'!L44</f>
        <v>1208184</v>
      </c>
      <c r="D60" s="158">
        <f>'Costing Model'!L59</f>
        <v>1567644</v>
      </c>
    </row>
    <row r="61" spans="1:4" ht="24.95" customHeight="1" thickBot="1" x14ac:dyDescent="0.25">
      <c r="A61" s="159">
        <f>'Costing Model'!L16</f>
        <v>856713</v>
      </c>
      <c r="B61" s="159">
        <f>'Costing Model'!L30</f>
        <v>1011042</v>
      </c>
      <c r="C61" s="160">
        <f>'Costing Model'!L45</f>
        <v>1226307</v>
      </c>
      <c r="D61" s="160">
        <f>'Costing Model'!L60</f>
        <v>1591158</v>
      </c>
    </row>
    <row r="62" spans="1:4" ht="24.95" customHeight="1" x14ac:dyDescent="0.2">
      <c r="A62" s="161">
        <f>'Costing Model'!L17</f>
        <v>869565</v>
      </c>
      <c r="B62" s="161">
        <f>'Costing Model'!L31</f>
        <v>1026207</v>
      </c>
      <c r="C62" s="26"/>
      <c r="D62" s="26"/>
    </row>
    <row r="63" spans="1:4" ht="24.95" customHeight="1" x14ac:dyDescent="0.2">
      <c r="A63" s="158">
        <f>'Costing Model'!L18</f>
        <v>882609</v>
      </c>
      <c r="B63" s="158">
        <f>'Costing Model'!L32</f>
        <v>1041600</v>
      </c>
      <c r="C63" s="26"/>
      <c r="D63" s="26"/>
    </row>
    <row r="64" spans="1:4" ht="24.95" customHeight="1" x14ac:dyDescent="0.2">
      <c r="A64" s="158">
        <f>'Costing Model'!L19</f>
        <v>895848</v>
      </c>
      <c r="B64" s="158">
        <f>'Costing Model'!L33</f>
        <v>1057224</v>
      </c>
      <c r="C64" s="26"/>
      <c r="D64" s="26"/>
    </row>
    <row r="65" spans="1:4" ht="24.95" customHeight="1" thickBot="1" x14ac:dyDescent="0.25">
      <c r="A65" s="170"/>
      <c r="B65" s="160">
        <f>'Costing Model'!L34</f>
        <v>1073082</v>
      </c>
      <c r="C65" s="26"/>
      <c r="D65" s="26"/>
    </row>
    <row r="66" spans="1:4" ht="24.95" customHeight="1" x14ac:dyDescent="0.2">
      <c r="A66" s="26"/>
      <c r="B66" s="26"/>
      <c r="C66" s="26"/>
      <c r="D66" s="26"/>
    </row>
    <row r="67" spans="1:4" ht="18" x14ac:dyDescent="0.2">
      <c r="A67" s="24"/>
      <c r="B67" s="24"/>
      <c r="C67" s="24"/>
      <c r="D67" s="24"/>
    </row>
    <row r="68" spans="1:4" ht="9.75" customHeight="1" x14ac:dyDescent="0.2">
      <c r="A68" s="24"/>
      <c r="B68" s="24"/>
      <c r="C68" s="24"/>
      <c r="D68" s="24"/>
    </row>
    <row r="69" spans="1:4" ht="22.5" customHeight="1" x14ac:dyDescent="0.2">
      <c r="A69" s="303" t="s">
        <v>32</v>
      </c>
      <c r="B69" s="303"/>
      <c r="C69" s="303"/>
      <c r="D69" s="303"/>
    </row>
    <row r="70" spans="1:4" ht="13.5" thickBot="1" x14ac:dyDescent="0.25">
      <c r="A70" s="25"/>
      <c r="B70" s="25"/>
      <c r="C70" s="25"/>
      <c r="D70" s="25"/>
    </row>
    <row r="71" spans="1:4" ht="68.25" customHeight="1" thickBot="1" x14ac:dyDescent="0.25">
      <c r="A71" s="229" t="s">
        <v>26</v>
      </c>
      <c r="B71" s="229" t="s">
        <v>27</v>
      </c>
      <c r="C71" s="230" t="s">
        <v>28</v>
      </c>
      <c r="D71" s="231" t="s">
        <v>29</v>
      </c>
    </row>
    <row r="72" spans="1:4" ht="31.15" customHeight="1" thickBot="1" x14ac:dyDescent="0.25">
      <c r="A72" s="232" t="s">
        <v>62</v>
      </c>
      <c r="B72" s="232" t="s">
        <v>63</v>
      </c>
      <c r="C72" s="232" t="s">
        <v>64</v>
      </c>
      <c r="D72" s="232" t="s">
        <v>65</v>
      </c>
    </row>
    <row r="73" spans="1:4" ht="13.5" thickBot="1" x14ac:dyDescent="0.25">
      <c r="A73" s="4" t="s">
        <v>2</v>
      </c>
      <c r="B73" s="4" t="s">
        <v>2</v>
      </c>
      <c r="C73" s="4"/>
      <c r="D73" s="4"/>
    </row>
    <row r="74" spans="1:4" ht="24.95" customHeight="1" x14ac:dyDescent="0.2">
      <c r="A74" s="163">
        <f>'Costing Model'!O8</f>
        <v>912618</v>
      </c>
      <c r="B74" s="157">
        <f>'Costing Model'!O22</f>
        <v>1077018</v>
      </c>
      <c r="C74" s="168">
        <f>'Costing Model'!O37</f>
        <v>1306329</v>
      </c>
      <c r="D74" s="157">
        <f>'Costing Model'!O52</f>
        <v>1694988</v>
      </c>
    </row>
    <row r="75" spans="1:4" ht="24.95" customHeight="1" x14ac:dyDescent="0.2">
      <c r="A75" s="164">
        <f>'Costing Model'!O9</f>
        <v>926307</v>
      </c>
      <c r="B75" s="158">
        <f>'Costing Model'!O23</f>
        <v>1093173</v>
      </c>
      <c r="C75" s="169">
        <f>'Costing Model'!O38</f>
        <v>1325922</v>
      </c>
      <c r="D75" s="158">
        <f>'Costing Model'!O53</f>
        <v>1720413</v>
      </c>
    </row>
    <row r="76" spans="1:4" ht="24.95" customHeight="1" x14ac:dyDescent="0.2">
      <c r="A76" s="164">
        <f>'Costing Model'!O10</f>
        <v>940200</v>
      </c>
      <c r="B76" s="158">
        <f>'Costing Model'!O24</f>
        <v>1109571</v>
      </c>
      <c r="C76" s="169">
        <f>'Costing Model'!O39</f>
        <v>1345812</v>
      </c>
      <c r="D76" s="158">
        <f>'Costing Model'!O54</f>
        <v>1746219</v>
      </c>
    </row>
    <row r="77" spans="1:4" ht="24.95" customHeight="1" x14ac:dyDescent="0.2">
      <c r="A77" s="164">
        <f>'Costing Model'!O11</f>
        <v>954303</v>
      </c>
      <c r="B77" s="158">
        <f>'Costing Model'!O25</f>
        <v>1126212</v>
      </c>
      <c r="C77" s="169">
        <f>'Costing Model'!O40</f>
        <v>1365999</v>
      </c>
      <c r="D77" s="158">
        <f>'Costing Model'!O55</f>
        <v>1772412</v>
      </c>
    </row>
    <row r="78" spans="1:4" ht="24.95" customHeight="1" x14ac:dyDescent="0.2">
      <c r="A78" s="164">
        <f>'Costing Model'!O12</f>
        <v>968619</v>
      </c>
      <c r="B78" s="158">
        <f>'Costing Model'!O26</f>
        <v>1143105</v>
      </c>
      <c r="C78" s="169">
        <f>'Costing Model'!O41</f>
        <v>1386489</v>
      </c>
      <c r="D78" s="158">
        <f>'Costing Model'!O56</f>
        <v>1798998</v>
      </c>
    </row>
    <row r="79" spans="1:4" ht="24.95" customHeight="1" x14ac:dyDescent="0.2">
      <c r="A79" s="164">
        <f>'Costing Model'!O13</f>
        <v>983148</v>
      </c>
      <c r="B79" s="158">
        <f>'Costing Model'!O27</f>
        <v>1160253</v>
      </c>
      <c r="C79" s="169">
        <f>'Costing Model'!O42</f>
        <v>1407285</v>
      </c>
      <c r="D79" s="158">
        <f>'Costing Model'!O57</f>
        <v>1825983</v>
      </c>
    </row>
    <row r="80" spans="1:4" ht="24.95" customHeight="1" x14ac:dyDescent="0.2">
      <c r="A80" s="164">
        <f>'Costing Model'!O14</f>
        <v>997896</v>
      </c>
      <c r="B80" s="158">
        <f>'Costing Model'!O28</f>
        <v>1177656</v>
      </c>
      <c r="C80" s="169">
        <f>'Costing Model'!O43</f>
        <v>1428396</v>
      </c>
      <c r="D80" s="158">
        <f>'Costing Model'!O58</f>
        <v>1853373</v>
      </c>
    </row>
    <row r="81" spans="1:4" ht="24.95" customHeight="1" x14ac:dyDescent="0.2">
      <c r="A81" s="164">
        <f>'Costing Model'!O15</f>
        <v>1012866</v>
      </c>
      <c r="B81" s="158">
        <f>'Costing Model'!O29</f>
        <v>1195323</v>
      </c>
      <c r="C81" s="169">
        <f>'Costing Model'!O44</f>
        <v>1449822</v>
      </c>
      <c r="D81" s="158">
        <f>'Costing Model'!O59</f>
        <v>1881174</v>
      </c>
    </row>
    <row r="82" spans="1:4" ht="24.95" customHeight="1" thickBot="1" x14ac:dyDescent="0.25">
      <c r="A82" s="165">
        <f>'Costing Model'!O16</f>
        <v>1028058</v>
      </c>
      <c r="B82" s="159">
        <f>'Costing Model'!O30</f>
        <v>1213251</v>
      </c>
      <c r="C82" s="167">
        <f>'Costing Model'!O45</f>
        <v>1471569</v>
      </c>
      <c r="D82" s="160">
        <f>'Costing Model'!O60</f>
        <v>1909392</v>
      </c>
    </row>
    <row r="83" spans="1:4" ht="24.95" customHeight="1" x14ac:dyDescent="0.2">
      <c r="A83" s="166">
        <f>'Costing Model'!O17</f>
        <v>1043478</v>
      </c>
      <c r="B83" s="161">
        <f>'Costing Model'!O31</f>
        <v>1231449</v>
      </c>
      <c r="C83" s="26"/>
      <c r="D83" s="26"/>
    </row>
    <row r="84" spans="1:4" ht="24.95" customHeight="1" x14ac:dyDescent="0.2">
      <c r="A84" s="164">
        <f>'Costing Model'!O18</f>
        <v>1059129</v>
      </c>
      <c r="B84" s="158">
        <f>'Costing Model'!O32</f>
        <v>1249920</v>
      </c>
      <c r="C84" s="26"/>
      <c r="D84" s="26"/>
    </row>
    <row r="85" spans="1:4" ht="24.95" customHeight="1" x14ac:dyDescent="0.2">
      <c r="A85" s="164">
        <f>'Costing Model'!O19</f>
        <v>1075017</v>
      </c>
      <c r="B85" s="158">
        <f>'Costing Model'!O33</f>
        <v>1268670</v>
      </c>
      <c r="C85" s="26"/>
      <c r="D85" s="26"/>
    </row>
    <row r="86" spans="1:4" ht="24.95" customHeight="1" thickBot="1" x14ac:dyDescent="0.25">
      <c r="A86" s="167"/>
      <c r="B86" s="160">
        <f>'Costing Model'!O34</f>
        <v>1287699</v>
      </c>
      <c r="C86" s="26"/>
      <c r="D86" s="26"/>
    </row>
    <row r="87" spans="1:4" ht="24.95" customHeight="1" x14ac:dyDescent="0.2">
      <c r="A87" s="26"/>
      <c r="B87" s="26"/>
      <c r="C87" s="26"/>
      <c r="D87" s="26"/>
    </row>
    <row r="88" spans="1:4" ht="18" x14ac:dyDescent="0.25">
      <c r="A88" s="8"/>
      <c r="B88" s="8"/>
      <c r="C88" s="8"/>
      <c r="D88" s="8"/>
    </row>
    <row r="89" spans="1:4" ht="18" x14ac:dyDescent="0.25">
      <c r="A89" s="8"/>
      <c r="B89" s="8"/>
      <c r="C89" s="8"/>
      <c r="D89" s="8"/>
    </row>
  </sheetData>
  <sheetProtection algorithmName="SHA-512" hashValue="OF7GwqLbbQTZxPbnhFjpchDI8ISH9xB7OY6mQ/y6aKSnScVpxZOMobi9qyuHMOtdZ/jHG+UKf+mqjLUfllpAXw==" saltValue="qbksGMFYeIz1VWohChQTpQ==" spinCount="100000" sheet="1" objects="1" scenarios="1" selectLockedCells="1"/>
  <mergeCells count="7">
    <mergeCell ref="A69:D69"/>
    <mergeCell ref="A25:D25"/>
    <mergeCell ref="A1:D1"/>
    <mergeCell ref="A3:D3"/>
    <mergeCell ref="A5:D5"/>
    <mergeCell ref="A27:D27"/>
    <mergeCell ref="A48:D48"/>
  </mergeCells>
  <phoneticPr fontId="16" type="noConversion"/>
  <pageMargins left="0.74803149606299213" right="0.74803149606299213" top="0.78740157480314965" bottom="0.78740157480314965" header="0.51181102362204722" footer="0.51181102362204722"/>
  <pageSetup orientation="portrait" r:id="rId1"/>
  <headerFooter alignWithMargins="0">
    <oddHeader>&amp;C&amp;P</oddHeader>
  </headerFooter>
  <rowBreaks count="1" manualBreakCount="1">
    <brk id="24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78"/>
  <sheetViews>
    <sheetView view="pageBreakPreview" topLeftCell="A46" zoomScale="124" zoomScaleNormal="100" zoomScaleSheetLayoutView="124" workbookViewId="0">
      <selection activeCell="E39" sqref="E1:H1048576"/>
    </sheetView>
  </sheetViews>
  <sheetFormatPr defaultRowHeight="12.75" x14ac:dyDescent="0.2"/>
  <cols>
    <col min="1" max="1" width="21.7109375" customWidth="1"/>
    <col min="2" max="2" width="4.28515625" customWidth="1"/>
    <col min="3" max="3" width="32.28515625" customWidth="1"/>
    <col min="4" max="4" width="34" customWidth="1"/>
    <col min="5" max="5" width="9.5703125" style="5" hidden="1" customWidth="1"/>
    <col min="6" max="6" width="3.140625" hidden="1" customWidth="1"/>
    <col min="7" max="7" width="9.5703125" hidden="1" customWidth="1"/>
    <col min="8" max="8" width="14.85546875" style="16" hidden="1" customWidth="1"/>
  </cols>
  <sheetData>
    <row r="1" spans="1:8" ht="12.75" customHeight="1" x14ac:dyDescent="0.2">
      <c r="A1" s="305" t="s">
        <v>101</v>
      </c>
      <c r="B1" s="305"/>
      <c r="C1" s="305"/>
      <c r="D1" s="305"/>
      <c r="E1" s="251"/>
    </row>
    <row r="2" spans="1:8" x14ac:dyDescent="0.2">
      <c r="A2" s="1"/>
      <c r="B2" s="1"/>
      <c r="C2" s="1"/>
      <c r="D2" s="1"/>
      <c r="E2" s="251"/>
    </row>
    <row r="3" spans="1:8" ht="24" customHeight="1" x14ac:dyDescent="0.2">
      <c r="A3" s="310" t="s">
        <v>17</v>
      </c>
      <c r="B3" s="310"/>
      <c r="C3" s="310"/>
      <c r="D3" s="310"/>
      <c r="E3" s="252"/>
    </row>
    <row r="4" spans="1:8" ht="6.75" customHeight="1" x14ac:dyDescent="0.2"/>
    <row r="5" spans="1:8" ht="21" customHeight="1" x14ac:dyDescent="0.2">
      <c r="A5" s="315" t="s">
        <v>49</v>
      </c>
      <c r="B5" s="315"/>
      <c r="C5" s="315"/>
      <c r="D5" s="315"/>
      <c r="E5" s="253"/>
    </row>
    <row r="6" spans="1:8" ht="9" customHeight="1" x14ac:dyDescent="0.2">
      <c r="A6" s="6"/>
      <c r="B6" s="6"/>
      <c r="C6" s="6"/>
      <c r="D6" s="6"/>
      <c r="E6" s="253"/>
    </row>
    <row r="7" spans="1:8" ht="22.5" customHeight="1" x14ac:dyDescent="0.2">
      <c r="A7" s="314" t="s">
        <v>38</v>
      </c>
      <c r="B7" s="314"/>
      <c r="C7" s="314"/>
      <c r="D7" s="314"/>
      <c r="E7" s="253"/>
    </row>
    <row r="8" spans="1:8" ht="6.75" customHeight="1" thickBot="1" x14ac:dyDescent="0.25">
      <c r="A8" s="6"/>
      <c r="B8" s="6"/>
      <c r="C8" s="6"/>
      <c r="D8" s="6"/>
      <c r="E8" s="253"/>
    </row>
    <row r="9" spans="1:8" ht="36.75" customHeight="1" x14ac:dyDescent="0.2">
      <c r="A9" s="316" t="s">
        <v>33</v>
      </c>
      <c r="B9" s="317"/>
      <c r="C9" s="233" t="s">
        <v>66</v>
      </c>
      <c r="D9" s="234" t="s">
        <v>67</v>
      </c>
      <c r="G9" s="38" t="s">
        <v>52</v>
      </c>
    </row>
    <row r="10" spans="1:8" ht="19.899999999999999" customHeight="1" thickBot="1" x14ac:dyDescent="0.25">
      <c r="A10" s="318"/>
      <c r="B10" s="319"/>
      <c r="C10" s="235" t="s">
        <v>96</v>
      </c>
      <c r="D10" s="236" t="s">
        <v>88</v>
      </c>
      <c r="G10" s="38"/>
    </row>
    <row r="11" spans="1:8" ht="9.75" customHeight="1" x14ac:dyDescent="0.2">
      <c r="A11" s="20"/>
      <c r="B11" s="20"/>
      <c r="C11" s="21"/>
      <c r="D11" s="21"/>
    </row>
    <row r="12" spans="1:8" s="4" customFormat="1" ht="21" customHeight="1" x14ac:dyDescent="0.2">
      <c r="A12" s="171" t="s">
        <v>18</v>
      </c>
      <c r="B12" s="172"/>
      <c r="C12" s="173">
        <f>'Costing Model'!B8</f>
        <v>1162200</v>
      </c>
      <c r="D12" s="174">
        <f>'Costing Model'!F8</f>
        <v>1216824</v>
      </c>
      <c r="E12" s="254"/>
      <c r="F12" s="7"/>
      <c r="G12" s="39">
        <f>(D12-H12)/H12</f>
        <v>4.7000516262261226E-2</v>
      </c>
      <c r="H12" s="137">
        <f>'Costing Model'!D8</f>
        <v>1162200</v>
      </c>
    </row>
    <row r="13" spans="1:8" s="4" customFormat="1" ht="21" customHeight="1" x14ac:dyDescent="0.2">
      <c r="A13" s="175" t="s">
        <v>62</v>
      </c>
      <c r="B13" s="176"/>
      <c r="C13" s="177">
        <f>'Costing Model'!B9</f>
        <v>1179345</v>
      </c>
      <c r="D13" s="178">
        <f>'Costing Model'!F9</f>
        <v>1235076</v>
      </c>
      <c r="E13" s="254">
        <f>D13/D12-1</f>
        <v>1.4999704147847126E-2</v>
      </c>
      <c r="F13" s="7"/>
      <c r="G13" s="39">
        <f t="shared" ref="G13:G65" si="0">(D13-H13)/H13</f>
        <v>4.700021108259942E-2</v>
      </c>
      <c r="H13" s="137">
        <f>'Costing Model'!D9</f>
        <v>1179633</v>
      </c>
    </row>
    <row r="14" spans="1:8" s="4" customFormat="1" ht="21" customHeight="1" x14ac:dyDescent="0.2">
      <c r="A14" s="175" t="s">
        <v>2</v>
      </c>
      <c r="B14" s="179"/>
      <c r="C14" s="177">
        <f>'Costing Model'!B10</f>
        <v>1196721</v>
      </c>
      <c r="D14" s="178">
        <f>'Costing Model'!F10</f>
        <v>1253601</v>
      </c>
      <c r="E14" s="254">
        <f t="shared" ref="E14:E65" si="1">D14/D13-1</f>
        <v>1.4999076979878234E-2</v>
      </c>
      <c r="F14" s="7"/>
      <c r="G14" s="39">
        <f t="shared" si="0"/>
        <v>4.6999258962143957E-2</v>
      </c>
      <c r="H14" s="137">
        <f>'Costing Model'!D10</f>
        <v>1197327.4949999999</v>
      </c>
    </row>
    <row r="15" spans="1:8" s="4" customFormat="1" ht="21" customHeight="1" x14ac:dyDescent="0.2">
      <c r="A15" s="180"/>
      <c r="B15" s="179"/>
      <c r="C15" s="177">
        <f>'Costing Model'!B11</f>
        <v>1214376</v>
      </c>
      <c r="D15" s="178">
        <f>'Costing Model'!F11</f>
        <v>1272405</v>
      </c>
      <c r="E15" s="254">
        <f t="shared" si="1"/>
        <v>1.4999988034470224E-2</v>
      </c>
      <c r="F15" s="7"/>
      <c r="G15" s="39">
        <f t="shared" si="0"/>
        <v>4.6999246619384628E-2</v>
      </c>
      <c r="H15" s="137">
        <f>'Costing Model'!D11</f>
        <v>1215287.4074249999</v>
      </c>
    </row>
    <row r="16" spans="1:8" s="4" customFormat="1" ht="21" customHeight="1" x14ac:dyDescent="0.2">
      <c r="A16" s="180"/>
      <c r="B16" s="179"/>
      <c r="C16" s="177">
        <f>'Costing Model'!B12</f>
        <v>1232289</v>
      </c>
      <c r="D16" s="178">
        <f>'Costing Model'!F12</f>
        <v>1291491</v>
      </c>
      <c r="E16" s="254">
        <f t="shared" si="1"/>
        <v>1.4999941056503152E-2</v>
      </c>
      <c r="F16" s="7"/>
      <c r="G16" s="39">
        <f t="shared" si="0"/>
        <v>4.6999185817614482E-2</v>
      </c>
      <c r="H16" s="137">
        <f>'Costing Model'!D12</f>
        <v>1233516.7185363749</v>
      </c>
    </row>
    <row r="17" spans="1:8" s="4" customFormat="1" ht="21" customHeight="1" x14ac:dyDescent="0.2">
      <c r="A17" s="180"/>
      <c r="B17" s="179"/>
      <c r="C17" s="177">
        <f>'Costing Model'!B13</f>
        <v>1250463</v>
      </c>
      <c r="D17" s="178">
        <f>'Costing Model'!F13</f>
        <v>1310865</v>
      </c>
      <c r="E17" s="254">
        <f t="shared" si="1"/>
        <v>1.5001265978624723E-2</v>
      </c>
      <c r="F17" s="7"/>
      <c r="G17" s="39">
        <f t="shared" si="0"/>
        <v>4.7000491707850374E-2</v>
      </c>
      <c r="H17" s="137">
        <f>'Costing Model'!D13</f>
        <v>1252019.4693144204</v>
      </c>
    </row>
    <row r="18" spans="1:8" s="4" customFormat="1" ht="21" customHeight="1" x14ac:dyDescent="0.2">
      <c r="A18" s="180"/>
      <c r="B18" s="179"/>
      <c r="C18" s="177">
        <f>'Costing Model'!B14</f>
        <v>1268919</v>
      </c>
      <c r="D18" s="178">
        <f>'Costing Model'!F14</f>
        <v>1330527</v>
      </c>
      <c r="E18" s="254">
        <f t="shared" si="1"/>
        <v>1.499925621631526E-2</v>
      </c>
      <c r="F18" s="7"/>
      <c r="G18" s="39">
        <f t="shared" si="0"/>
        <v>4.6999724474467514E-2</v>
      </c>
      <c r="H18" s="137">
        <f>'Costing Model'!D14</f>
        <v>1270799.7613541365</v>
      </c>
    </row>
    <row r="19" spans="1:8" s="4" customFormat="1" ht="21" customHeight="1" x14ac:dyDescent="0.2">
      <c r="A19" s="180"/>
      <c r="B19" s="179"/>
      <c r="C19" s="177">
        <f>'Costing Model'!B15</f>
        <v>1287642</v>
      </c>
      <c r="D19" s="178">
        <f>'Costing Model'!F15</f>
        <v>1350486</v>
      </c>
      <c r="E19" s="254">
        <f t="shared" si="1"/>
        <v>1.5000822982171647E-2</v>
      </c>
      <c r="F19" s="7"/>
      <c r="G19" s="39">
        <f t="shared" si="0"/>
        <v>4.7000573402651853E-2</v>
      </c>
      <c r="H19" s="137">
        <f>'Costing Model'!D15</f>
        <v>1289861.7577744485</v>
      </c>
    </row>
    <row r="20" spans="1:8" s="4" customFormat="1" ht="21" customHeight="1" x14ac:dyDescent="0.2">
      <c r="A20" s="180"/>
      <c r="B20" s="179"/>
      <c r="C20" s="177">
        <f>'Costing Model'!B16</f>
        <v>1306665</v>
      </c>
      <c r="D20" s="178">
        <f>'Costing Model'!F16</f>
        <v>1370742</v>
      </c>
      <c r="E20" s="254">
        <f t="shared" si="1"/>
        <v>1.4999044788320592E-2</v>
      </c>
      <c r="F20" s="7"/>
      <c r="G20" s="39">
        <f t="shared" si="0"/>
        <v>4.6999588075385033E-2</v>
      </c>
      <c r="H20" s="137">
        <f>'Costing Model'!D16</f>
        <v>1309209.684141065</v>
      </c>
    </row>
    <row r="21" spans="1:8" s="4" customFormat="1" ht="21" customHeight="1" x14ac:dyDescent="0.2">
      <c r="A21" s="180"/>
      <c r="B21" s="179"/>
      <c r="C21" s="177">
        <f>'Costing Model'!B17</f>
        <v>1325949</v>
      </c>
      <c r="D21" s="178">
        <f>'Costing Model'!F17</f>
        <v>1391304</v>
      </c>
      <c r="E21" s="254">
        <f t="shared" si="1"/>
        <v>1.5000634692743153E-2</v>
      </c>
      <c r="F21" s="7"/>
      <c r="G21" s="39">
        <f t="shared" si="0"/>
        <v>4.7000242777888106E-2</v>
      </c>
      <c r="H21" s="137">
        <f>'Costing Model'!D17</f>
        <v>1328847.8294031809</v>
      </c>
    </row>
    <row r="22" spans="1:8" s="4" customFormat="1" ht="21" customHeight="1" x14ac:dyDescent="0.2">
      <c r="A22" s="180"/>
      <c r="B22" s="179"/>
      <c r="C22" s="177">
        <f>'Costing Model'!B18</f>
        <v>1345542</v>
      </c>
      <c r="D22" s="178">
        <f>'Costing Model'!F18</f>
        <v>1412172</v>
      </c>
      <c r="E22" s="254">
        <f t="shared" si="1"/>
        <v>1.4998878749719724E-2</v>
      </c>
      <c r="F22" s="7"/>
      <c r="G22" s="39">
        <f t="shared" si="0"/>
        <v>4.6999086177577205E-2</v>
      </c>
      <c r="H22" s="137">
        <f>'Costing Model'!D18</f>
        <v>1348780.5468442284</v>
      </c>
    </row>
    <row r="23" spans="1:8" s="4" customFormat="1" ht="21" customHeight="1" x14ac:dyDescent="0.2">
      <c r="A23" s="180"/>
      <c r="B23" s="179"/>
      <c r="C23" s="177">
        <f>'Costing Model'!B19</f>
        <v>1365411</v>
      </c>
      <c r="D23" s="178">
        <f>'Costing Model'!F19</f>
        <v>1433355</v>
      </c>
      <c r="E23" s="254">
        <f t="shared" si="1"/>
        <v>1.5000297414196062E-2</v>
      </c>
      <c r="F23" s="7"/>
      <c r="G23" s="39">
        <f t="shared" si="0"/>
        <v>4.6999392968110697E-2</v>
      </c>
      <c r="H23" s="137">
        <f>'Costing Model'!D19</f>
        <v>1369012.2550468917</v>
      </c>
    </row>
    <row r="24" spans="1:8" s="4" customFormat="1" ht="12" customHeight="1" x14ac:dyDescent="0.2">
      <c r="A24" s="184"/>
      <c r="B24" s="204"/>
      <c r="C24" s="186"/>
      <c r="D24" s="187"/>
      <c r="E24" s="254"/>
      <c r="F24" s="23"/>
      <c r="G24" s="39"/>
      <c r="H24" s="138"/>
    </row>
    <row r="25" spans="1:8" s="4" customFormat="1" ht="21" customHeight="1" x14ac:dyDescent="0.2">
      <c r="A25" s="205" t="s">
        <v>20</v>
      </c>
      <c r="B25" s="206"/>
      <c r="C25" s="194">
        <f>'Costing Model'!B22</f>
        <v>1371558</v>
      </c>
      <c r="D25" s="207">
        <f>'Costing Model'!F22</f>
        <v>1436022</v>
      </c>
      <c r="E25" s="254"/>
      <c r="F25" s="7"/>
      <c r="G25" s="39">
        <f t="shared" si="0"/>
        <v>4.7000564321742135E-2</v>
      </c>
      <c r="H25" s="137">
        <f>'Costing Model'!D22</f>
        <v>1371558</v>
      </c>
    </row>
    <row r="26" spans="1:8" s="4" customFormat="1" ht="21" customHeight="1" x14ac:dyDescent="0.2">
      <c r="A26" s="196" t="s">
        <v>63</v>
      </c>
      <c r="B26" s="176"/>
      <c r="C26" s="177">
        <f>'Costing Model'!B23</f>
        <v>1391832</v>
      </c>
      <c r="D26" s="197">
        <f>'Costing Model'!F23</f>
        <v>1457562</v>
      </c>
      <c r="E26" s="254">
        <f t="shared" si="1"/>
        <v>1.4999770198506734E-2</v>
      </c>
      <c r="F26" s="7"/>
      <c r="G26" s="39">
        <f t="shared" si="0"/>
        <v>4.7000327275147982E-2</v>
      </c>
      <c r="H26" s="137">
        <f>'Costing Model'!D23</f>
        <v>1392131.3699999999</v>
      </c>
    </row>
    <row r="27" spans="1:8" s="4" customFormat="1" ht="21" customHeight="1" x14ac:dyDescent="0.2">
      <c r="A27" s="196"/>
      <c r="B27" s="176"/>
      <c r="C27" s="177">
        <f>'Costing Model'!B24</f>
        <v>1412418</v>
      </c>
      <c r="D27" s="197">
        <f>'Costing Model'!F24</f>
        <v>1479426</v>
      </c>
      <c r="E27" s="254">
        <f t="shared" si="1"/>
        <v>1.500039106398221E-2</v>
      </c>
      <c r="F27" s="7"/>
      <c r="G27" s="39">
        <f t="shared" si="0"/>
        <v>4.7000730668367047E-2</v>
      </c>
      <c r="H27" s="137">
        <f>'Costing Model'!D24</f>
        <v>1413013.3405499998</v>
      </c>
    </row>
    <row r="28" spans="1:8" s="4" customFormat="1" ht="21" customHeight="1" x14ac:dyDescent="0.2">
      <c r="A28" s="198"/>
      <c r="B28" s="179"/>
      <c r="C28" s="177">
        <f>'Costing Model'!B25</f>
        <v>1433289</v>
      </c>
      <c r="D28" s="197">
        <f>'Costing Model'!F25</f>
        <v>1501617</v>
      </c>
      <c r="E28" s="254">
        <f t="shared" si="1"/>
        <v>1.4999736384246232E-2</v>
      </c>
      <c r="F28" s="7"/>
      <c r="G28" s="39">
        <f t="shared" si="0"/>
        <v>4.7000458741385129E-2</v>
      </c>
      <c r="H28" s="137">
        <f>'Costing Model'!D25</f>
        <v>1434208.5406582498</v>
      </c>
    </row>
    <row r="29" spans="1:8" s="4" customFormat="1" ht="21" customHeight="1" x14ac:dyDescent="0.2">
      <c r="A29" s="198"/>
      <c r="B29" s="179"/>
      <c r="C29" s="177">
        <f>'Costing Model'!B26</f>
        <v>1454487</v>
      </c>
      <c r="D29" s="197">
        <f>'Costing Model'!F26</f>
        <v>1524141</v>
      </c>
      <c r="E29" s="254">
        <f t="shared" si="1"/>
        <v>1.4999830183062723E-2</v>
      </c>
      <c r="F29" s="7"/>
      <c r="G29" s="39">
        <f t="shared" si="0"/>
        <v>4.7000283570536733E-2</v>
      </c>
      <c r="H29" s="137">
        <f>'Costing Model'!D26</f>
        <v>1455721.6687681233</v>
      </c>
    </row>
    <row r="30" spans="1:8" s="4" customFormat="1" ht="21" customHeight="1" x14ac:dyDescent="0.2">
      <c r="A30" s="198"/>
      <c r="B30" s="179"/>
      <c r="C30" s="177">
        <f>'Costing Model'!B27</f>
        <v>1476000</v>
      </c>
      <c r="D30" s="197">
        <f>'Costing Model'!F27</f>
        <v>1547004</v>
      </c>
      <c r="E30" s="254">
        <f t="shared" si="1"/>
        <v>1.5000580654939366E-2</v>
      </c>
      <c r="F30" s="7"/>
      <c r="G30" s="39">
        <f t="shared" si="0"/>
        <v>4.7000882532001069E-2</v>
      </c>
      <c r="H30" s="137">
        <f>'Costing Model'!D27</f>
        <v>1477557.493799645</v>
      </c>
    </row>
    <row r="31" spans="1:8" s="4" customFormat="1" ht="21" customHeight="1" x14ac:dyDescent="0.2">
      <c r="A31" s="198"/>
      <c r="B31" s="179"/>
      <c r="C31" s="177">
        <f>'Costing Model'!B28</f>
        <v>1497837</v>
      </c>
      <c r="D31" s="197">
        <f>'Costing Model'!F28</f>
        <v>1570209</v>
      </c>
      <c r="E31" s="254">
        <f t="shared" si="1"/>
        <v>1.4999961215355517E-2</v>
      </c>
      <c r="F31" s="7"/>
      <c r="G31" s="39">
        <f t="shared" si="0"/>
        <v>4.7000842524556004E-2</v>
      </c>
      <c r="H31" s="137">
        <f>'Costing Model'!D28</f>
        <v>1499720.8562066394</v>
      </c>
    </row>
    <row r="32" spans="1:8" s="4" customFormat="1" ht="21" customHeight="1" x14ac:dyDescent="0.2">
      <c r="A32" s="198"/>
      <c r="B32" s="179"/>
      <c r="C32" s="177">
        <f>'Costing Model'!B29</f>
        <v>1520001</v>
      </c>
      <c r="D32" s="197">
        <f>'Costing Model'!F29</f>
        <v>1593762</v>
      </c>
      <c r="E32" s="254">
        <f t="shared" si="1"/>
        <v>1.4999914024184102E-2</v>
      </c>
      <c r="F32" s="7"/>
      <c r="G32" s="39">
        <f t="shared" si="0"/>
        <v>4.7000753838101171E-2</v>
      </c>
      <c r="H32" s="137">
        <f>'Costing Model'!D29</f>
        <v>1522216.6690497389</v>
      </c>
    </row>
    <row r="33" spans="1:8" s="4" customFormat="1" ht="21" customHeight="1" x14ac:dyDescent="0.2">
      <c r="A33" s="198"/>
      <c r="B33" s="179"/>
      <c r="C33" s="177">
        <f>'Costing Model'!B30</f>
        <v>1542504</v>
      </c>
      <c r="D33" s="197">
        <f>'Costing Model'!F30</f>
        <v>1617666</v>
      </c>
      <c r="E33" s="254">
        <f t="shared" si="1"/>
        <v>1.4998475305597614E-2</v>
      </c>
      <c r="F33" s="7"/>
      <c r="G33" s="39">
        <f t="shared" si="0"/>
        <v>4.6999181073383398E-2</v>
      </c>
      <c r="H33" s="137">
        <f>'Costing Model'!D30</f>
        <v>1545049.9190854849</v>
      </c>
    </row>
    <row r="34" spans="1:8" s="4" customFormat="1" ht="21" customHeight="1" x14ac:dyDescent="0.2">
      <c r="A34" s="198"/>
      <c r="B34" s="179"/>
      <c r="C34" s="177">
        <f>'Costing Model'!B31</f>
        <v>1565337</v>
      </c>
      <c r="D34" s="197">
        <f>'Costing Model'!F31</f>
        <v>1641933</v>
      </c>
      <c r="E34" s="254">
        <f t="shared" si="1"/>
        <v>1.5001242530905623E-2</v>
      </c>
      <c r="F34" s="7"/>
      <c r="G34" s="39">
        <f t="shared" si="0"/>
        <v>4.7000462776674856E-2</v>
      </c>
      <c r="H34" s="137">
        <f>'Costing Model'!D31</f>
        <v>1568225.667871767</v>
      </c>
    </row>
    <row r="35" spans="1:8" s="4" customFormat="1" ht="21" customHeight="1" x14ac:dyDescent="0.2">
      <c r="A35" s="198"/>
      <c r="B35" s="179"/>
      <c r="C35" s="177">
        <f>'Costing Model'!B32</f>
        <v>1588506</v>
      </c>
      <c r="D35" s="197">
        <f>'Costing Model'!F32</f>
        <v>1666560</v>
      </c>
      <c r="E35" s="254">
        <f t="shared" si="1"/>
        <v>1.4998784968692336E-2</v>
      </c>
      <c r="F35" s="7"/>
      <c r="G35" s="39">
        <f t="shared" si="0"/>
        <v>4.6999209438407651E-2</v>
      </c>
      <c r="H35" s="137">
        <f>'Costing Model'!D32</f>
        <v>1591749.0528898432</v>
      </c>
    </row>
    <row r="36" spans="1:8" s="4" customFormat="1" ht="21" customHeight="1" x14ac:dyDescent="0.2">
      <c r="A36" s="198"/>
      <c r="B36" s="179"/>
      <c r="C36" s="177">
        <f>'Costing Model'!B33</f>
        <v>1612026</v>
      </c>
      <c r="D36" s="197">
        <f>'Costing Model'!F33</f>
        <v>1691559</v>
      </c>
      <c r="E36" s="254">
        <f t="shared" si="1"/>
        <v>1.5000360023041504E-2</v>
      </c>
      <c r="F36" s="7"/>
      <c r="G36" s="39">
        <f t="shared" si="0"/>
        <v>4.6999580811648956E-2</v>
      </c>
      <c r="H36" s="137">
        <f>'Costing Model'!D33</f>
        <v>1615625.2886831907</v>
      </c>
    </row>
    <row r="37" spans="1:8" s="4" customFormat="1" ht="21" customHeight="1" thickBot="1" x14ac:dyDescent="0.25">
      <c r="A37" s="199"/>
      <c r="B37" s="200"/>
      <c r="C37" s="201">
        <f>'Costing Model'!B34</f>
        <v>1635897</v>
      </c>
      <c r="D37" s="202">
        <f>'Costing Model'!F34</f>
        <v>1716933</v>
      </c>
      <c r="E37" s="254">
        <f t="shared" si="1"/>
        <v>1.5000363569937614E-2</v>
      </c>
      <c r="F37" s="7"/>
      <c r="G37" s="39">
        <f t="shared" si="0"/>
        <v>4.6999955843739949E-2</v>
      </c>
      <c r="H37" s="137">
        <f>'Costing Model'!D34</f>
        <v>1639859.6680134383</v>
      </c>
    </row>
    <row r="38" spans="1:8" s="4" customFormat="1" ht="12" customHeight="1" x14ac:dyDescent="0.2">
      <c r="A38" s="192"/>
      <c r="B38" s="193"/>
      <c r="C38" s="194"/>
      <c r="D38" s="195"/>
      <c r="E38" s="254"/>
      <c r="F38" s="7"/>
      <c r="G38" s="39"/>
      <c r="H38" s="137"/>
    </row>
    <row r="39" spans="1:8" s="4" customFormat="1" ht="12" customHeight="1" x14ac:dyDescent="0.2">
      <c r="A39" s="311"/>
      <c r="B39" s="312"/>
      <c r="C39" s="312"/>
      <c r="D39" s="313"/>
      <c r="E39" s="254"/>
      <c r="F39" s="7"/>
      <c r="G39" s="39"/>
      <c r="H39" s="137"/>
    </row>
    <row r="40" spans="1:8" s="4" customFormat="1" ht="12" customHeight="1" x14ac:dyDescent="0.2">
      <c r="A40" s="188"/>
      <c r="B40" s="189"/>
      <c r="C40" s="190"/>
      <c r="D40" s="191"/>
      <c r="E40" s="254"/>
      <c r="F40" s="7"/>
      <c r="G40" s="39"/>
      <c r="H40" s="137"/>
    </row>
    <row r="41" spans="1:8" s="4" customFormat="1" ht="29.45" customHeight="1" x14ac:dyDescent="0.2">
      <c r="A41" s="309" t="s">
        <v>33</v>
      </c>
      <c r="B41" s="309"/>
      <c r="C41" s="237" t="s">
        <v>66</v>
      </c>
      <c r="D41" s="237" t="s">
        <v>67</v>
      </c>
      <c r="E41" s="254"/>
      <c r="F41" s="7"/>
      <c r="G41" s="39"/>
      <c r="H41" s="137"/>
    </row>
    <row r="42" spans="1:8" s="4" customFormat="1" ht="18" customHeight="1" x14ac:dyDescent="0.2">
      <c r="A42" s="309"/>
      <c r="B42" s="309"/>
      <c r="C42" s="237" t="str">
        <f>C10</f>
        <v xml:space="preserve"> 31 March 2024</v>
      </c>
      <c r="D42" s="237" t="str">
        <f>D10</f>
        <v xml:space="preserve"> 1 April 2024</v>
      </c>
      <c r="E42" s="254"/>
      <c r="F42" s="7"/>
      <c r="G42" s="39"/>
      <c r="H42" s="137"/>
    </row>
    <row r="43" spans="1:8" s="4" customFormat="1" ht="12" customHeight="1" x14ac:dyDescent="0.2">
      <c r="A43" s="192"/>
      <c r="B43" s="193"/>
      <c r="C43" s="194"/>
      <c r="D43" s="195"/>
      <c r="E43" s="254"/>
      <c r="F43" s="7"/>
      <c r="G43" s="39"/>
      <c r="H43" s="137"/>
    </row>
    <row r="44" spans="1:8" s="4" customFormat="1" ht="21" customHeight="1" x14ac:dyDescent="0.2">
      <c r="A44" s="181" t="s">
        <v>34</v>
      </c>
      <c r="B44" s="182"/>
      <c r="C44" s="177">
        <f>'Costing Model'!B37</f>
        <v>1663581</v>
      </c>
      <c r="D44" s="178">
        <f>'Costing Model'!F37</f>
        <v>1741770</v>
      </c>
      <c r="E44" s="254"/>
      <c r="F44" s="7"/>
      <c r="G44" s="39">
        <f t="shared" si="0"/>
        <v>4.7000416571239996E-2</v>
      </c>
      <c r="H44" s="137">
        <f>'Costing Model'!D37</f>
        <v>1663581</v>
      </c>
    </row>
    <row r="45" spans="1:8" s="4" customFormat="1" ht="21" customHeight="1" x14ac:dyDescent="0.2">
      <c r="A45" s="181" t="s">
        <v>35</v>
      </c>
      <c r="B45" s="176"/>
      <c r="C45" s="177">
        <f>'Costing Model'!B38</f>
        <v>1688235</v>
      </c>
      <c r="D45" s="178">
        <f>'Costing Model'!F38</f>
        <v>1767897</v>
      </c>
      <c r="E45" s="254">
        <f t="shared" si="1"/>
        <v>1.5000258357877438E-2</v>
      </c>
      <c r="F45" s="7"/>
      <c r="G45" s="39">
        <f t="shared" si="0"/>
        <v>4.7000683074496431E-2</v>
      </c>
      <c r="H45" s="137">
        <f>'Costing Model'!D38</f>
        <v>1688534.7149999999</v>
      </c>
    </row>
    <row r="46" spans="1:8" s="4" customFormat="1" ht="21" customHeight="1" x14ac:dyDescent="0.2">
      <c r="A46" s="175" t="s">
        <v>64</v>
      </c>
      <c r="B46" s="176"/>
      <c r="C46" s="177">
        <f>'Costing Model'!B39</f>
        <v>1713249</v>
      </c>
      <c r="D46" s="178">
        <f>'Costing Model'!F39</f>
        <v>1794414</v>
      </c>
      <c r="E46" s="254">
        <f t="shared" si="1"/>
        <v>1.4999176988252039E-2</v>
      </c>
      <c r="F46" s="7"/>
      <c r="G46" s="39">
        <f t="shared" si="0"/>
        <v>4.6999834115026472E-2</v>
      </c>
      <c r="H46" s="137">
        <f>'Costing Model'!D39</f>
        <v>1713862.7357249996</v>
      </c>
    </row>
    <row r="47" spans="1:8" s="4" customFormat="1" ht="21" customHeight="1" x14ac:dyDescent="0.2">
      <c r="A47" s="175"/>
      <c r="B47" s="176"/>
      <c r="C47" s="177">
        <f>'Costing Model'!B40</f>
        <v>1738656</v>
      </c>
      <c r="D47" s="178">
        <f>'Costing Model'!F40</f>
        <v>1821330</v>
      </c>
      <c r="E47" s="254">
        <f t="shared" si="1"/>
        <v>1.4999882970150757E-2</v>
      </c>
      <c r="F47" s="7"/>
      <c r="G47" s="39">
        <f t="shared" si="0"/>
        <v>4.6999713395585348E-2</v>
      </c>
      <c r="H47" s="137">
        <f>'Costing Model'!D40</f>
        <v>1739570.6767608745</v>
      </c>
    </row>
    <row r="48" spans="1:8" s="4" customFormat="1" ht="21" customHeight="1" x14ac:dyDescent="0.2">
      <c r="A48" s="180"/>
      <c r="B48" s="179"/>
      <c r="C48" s="177">
        <f>'Costing Model'!B41</f>
        <v>1764429</v>
      </c>
      <c r="D48" s="178">
        <f>'Costing Model'!F41</f>
        <v>1848651</v>
      </c>
      <c r="E48" s="254">
        <f t="shared" si="1"/>
        <v>1.50005765017871E-2</v>
      </c>
      <c r="F48" s="7"/>
      <c r="G48" s="39">
        <f t="shared" si="0"/>
        <v>4.700030807263568E-2</v>
      </c>
      <c r="H48" s="137">
        <f>'Costing Model'!D41</f>
        <v>1765664.2369122873</v>
      </c>
    </row>
    <row r="49" spans="1:8" s="4" customFormat="1" ht="21" customHeight="1" x14ac:dyDescent="0.2">
      <c r="A49" s="180"/>
      <c r="B49" s="179"/>
      <c r="C49" s="177">
        <f>'Costing Model'!B42</f>
        <v>1790589</v>
      </c>
      <c r="D49" s="178">
        <f>'Costing Model'!F42</f>
        <v>1876380</v>
      </c>
      <c r="E49" s="254">
        <f t="shared" si="1"/>
        <v>1.4999586184736957E-2</v>
      </c>
      <c r="F49" s="7"/>
      <c r="G49" s="39">
        <f t="shared" si="0"/>
        <v>4.6999881210854556E-2</v>
      </c>
      <c r="H49" s="137">
        <f>'Costing Model'!D42</f>
        <v>1792149.2004659714</v>
      </c>
    </row>
    <row r="50" spans="1:8" s="4" customFormat="1" ht="21" customHeight="1" x14ac:dyDescent="0.2">
      <c r="A50" s="180"/>
      <c r="B50" s="179"/>
      <c r="C50" s="177">
        <f>'Costing Model'!B43</f>
        <v>1817142</v>
      </c>
      <c r="D50" s="178">
        <f>'Costing Model'!F43</f>
        <v>1904526</v>
      </c>
      <c r="E50" s="254">
        <f t="shared" si="1"/>
        <v>1.5000159882326614E-2</v>
      </c>
      <c r="F50" s="7"/>
      <c r="G50" s="39">
        <f t="shared" si="0"/>
        <v>4.7000046133787589E-2</v>
      </c>
      <c r="H50" s="137">
        <f>'Costing Model'!D43</f>
        <v>1819031.4384729608</v>
      </c>
    </row>
    <row r="51" spans="1:8" s="4" customFormat="1" ht="21" customHeight="1" x14ac:dyDescent="0.2">
      <c r="A51" s="180"/>
      <c r="B51" s="179"/>
      <c r="C51" s="177">
        <f>'Costing Model'!B44</f>
        <v>1844115</v>
      </c>
      <c r="D51" s="178">
        <f>'Costing Model'!F44</f>
        <v>1933095</v>
      </c>
      <c r="E51" s="254">
        <f t="shared" si="1"/>
        <v>1.5000582822182418E-2</v>
      </c>
      <c r="F51" s="7"/>
      <c r="G51" s="39">
        <f t="shared" si="0"/>
        <v>4.7000647330686242E-2</v>
      </c>
      <c r="H51" s="137">
        <f>'Costing Model'!D44</f>
        <v>1846316.910050055</v>
      </c>
    </row>
    <row r="52" spans="1:8" s="4" customFormat="1" ht="21" customHeight="1" x14ac:dyDescent="0.2">
      <c r="A52" s="180"/>
      <c r="B52" s="179"/>
      <c r="C52" s="177">
        <f>'Costing Model'!B45</f>
        <v>1871454</v>
      </c>
      <c r="D52" s="178">
        <f>'Costing Model'!F45</f>
        <v>1962090</v>
      </c>
      <c r="E52" s="254">
        <f t="shared" si="1"/>
        <v>1.499926284016051E-2</v>
      </c>
      <c r="F52" s="7"/>
      <c r="G52" s="39">
        <f t="shared" si="0"/>
        <v>4.6999886929869374E-2</v>
      </c>
      <c r="H52" s="137">
        <f>'Costing Model'!D45</f>
        <v>1874011.6637008057</v>
      </c>
    </row>
    <row r="53" spans="1:8" s="4" customFormat="1" ht="21" customHeight="1" x14ac:dyDescent="0.2">
      <c r="A53" s="180"/>
      <c r="B53" s="183" t="s">
        <v>36</v>
      </c>
      <c r="C53" s="177">
        <f>'Costing Model'!B46</f>
        <v>1890303</v>
      </c>
      <c r="D53" s="178">
        <f>'Costing Model'!F46</f>
        <v>1991523</v>
      </c>
      <c r="E53" s="254">
        <f t="shared" si="1"/>
        <v>1.5000840940017968E-2</v>
      </c>
      <c r="F53" s="7"/>
      <c r="G53" s="39">
        <f t="shared" si="0"/>
        <v>4.7000754382188474E-2</v>
      </c>
      <c r="H53" s="137">
        <f>'Costing Model'!D46</f>
        <v>1902121.8386563177</v>
      </c>
    </row>
    <row r="54" spans="1:8" s="4" customFormat="1" ht="21" customHeight="1" x14ac:dyDescent="0.2">
      <c r="A54" s="180"/>
      <c r="B54" s="183" t="s">
        <v>36</v>
      </c>
      <c r="C54" s="177">
        <f>'Costing Model'!B47</f>
        <v>1918239</v>
      </c>
      <c r="D54" s="178">
        <f>'Costing Model'!F47</f>
        <v>2021394</v>
      </c>
      <c r="E54" s="254">
        <f t="shared" si="1"/>
        <v>1.4999073573340516E-2</v>
      </c>
      <c r="F54" s="7"/>
      <c r="G54" s="39">
        <f t="shared" si="0"/>
        <v>4.6999798747300668E-2</v>
      </c>
      <c r="H54" s="137">
        <f>'Costing Model'!D47</f>
        <v>1930653.6662361622</v>
      </c>
    </row>
    <row r="55" spans="1:8" s="4" customFormat="1" ht="21" customHeight="1" x14ac:dyDescent="0.2">
      <c r="A55" s="184"/>
      <c r="B55" s="185" t="s">
        <v>36</v>
      </c>
      <c r="C55" s="186">
        <f>'Costing Model'!B48</f>
        <v>1946574</v>
      </c>
      <c r="D55" s="187">
        <f>'Costing Model'!F48</f>
        <v>2051715</v>
      </c>
      <c r="E55" s="254">
        <f t="shared" si="1"/>
        <v>1.5000044523729716E-2</v>
      </c>
      <c r="F55" s="7"/>
      <c r="G55" s="39">
        <f t="shared" si="0"/>
        <v>4.6999844674725448E-2</v>
      </c>
      <c r="H55" s="137">
        <f>'Costing Model'!D48</f>
        <v>1959613.4712297043</v>
      </c>
    </row>
    <row r="56" spans="1:8" s="4" customFormat="1" ht="21" customHeight="1" x14ac:dyDescent="0.2">
      <c r="A56" s="27"/>
      <c r="C56" s="22"/>
      <c r="D56" s="22"/>
      <c r="E56" s="254"/>
      <c r="F56" s="7"/>
      <c r="G56" s="39"/>
      <c r="H56" s="137"/>
    </row>
    <row r="57" spans="1:8" s="4" customFormat="1" ht="21" customHeight="1" x14ac:dyDescent="0.2">
      <c r="A57" s="171" t="s">
        <v>37</v>
      </c>
      <c r="B57" s="203"/>
      <c r="C57" s="173">
        <f>'Costing Model'!B52</f>
        <v>2158533</v>
      </c>
      <c r="D57" s="174">
        <f>'Costing Model'!F52</f>
        <v>2259984</v>
      </c>
      <c r="E57" s="254"/>
      <c r="F57" s="7"/>
      <c r="G57" s="39">
        <f t="shared" si="0"/>
        <v>4.699997637284211E-2</v>
      </c>
      <c r="H57" s="137">
        <f>'Costing Model'!D52</f>
        <v>2158533</v>
      </c>
    </row>
    <row r="58" spans="1:8" s="4" customFormat="1" ht="21" customHeight="1" x14ac:dyDescent="0.2">
      <c r="A58" s="175" t="s">
        <v>65</v>
      </c>
      <c r="B58" s="179"/>
      <c r="C58" s="177">
        <f>'Costing Model'!B53</f>
        <v>2190576</v>
      </c>
      <c r="D58" s="178">
        <f>'Costing Model'!F53</f>
        <v>2293884</v>
      </c>
      <c r="E58" s="254">
        <f t="shared" si="1"/>
        <v>1.500010619544212E-2</v>
      </c>
      <c r="F58" s="7"/>
      <c r="G58" s="39">
        <f t="shared" si="0"/>
        <v>4.7000085916315541E-2</v>
      </c>
      <c r="H58" s="137">
        <f>'Costing Model'!D53</f>
        <v>2190910.9949999996</v>
      </c>
    </row>
    <row r="59" spans="1:8" s="4" customFormat="1" ht="21" customHeight="1" x14ac:dyDescent="0.2">
      <c r="A59" s="175" t="s">
        <v>2</v>
      </c>
      <c r="B59" s="179"/>
      <c r="C59" s="177">
        <f>'Costing Model'!B54</f>
        <v>2223123</v>
      </c>
      <c r="D59" s="178">
        <f>'Costing Model'!F54</f>
        <v>2328291</v>
      </c>
      <c r="E59" s="254">
        <f t="shared" si="1"/>
        <v>1.4999450713288009E-2</v>
      </c>
      <c r="F59" s="7"/>
      <c r="G59" s="39">
        <f t="shared" si="0"/>
        <v>4.6999519312143634E-2</v>
      </c>
      <c r="H59" s="137">
        <f>'Costing Model'!D54</f>
        <v>2223774.6599249993</v>
      </c>
    </row>
    <row r="60" spans="1:8" s="4" customFormat="1" ht="21" customHeight="1" x14ac:dyDescent="0.2">
      <c r="A60" s="180"/>
      <c r="B60" s="179"/>
      <c r="C60" s="177">
        <f>'Costing Model'!B55</f>
        <v>2256153</v>
      </c>
      <c r="D60" s="178">
        <f>'Costing Model'!F55</f>
        <v>2363217</v>
      </c>
      <c r="E60" s="254">
        <f t="shared" si="1"/>
        <v>1.5000702231808605E-2</v>
      </c>
      <c r="F60" s="7"/>
      <c r="G60" s="39">
        <f t="shared" si="0"/>
        <v>4.7000243682947779E-2</v>
      </c>
      <c r="H60" s="137">
        <f>'Costing Model'!D55</f>
        <v>2257131.2798238741</v>
      </c>
    </row>
    <row r="61" spans="1:8" s="4" customFormat="1" ht="21" customHeight="1" x14ac:dyDescent="0.2">
      <c r="A61" s="180"/>
      <c r="B61" s="179"/>
      <c r="C61" s="177">
        <f>'Costing Model'!B56</f>
        <v>2289663</v>
      </c>
      <c r="D61" s="178">
        <f>'Costing Model'!F56</f>
        <v>2398665</v>
      </c>
      <c r="E61" s="254">
        <f t="shared" si="1"/>
        <v>1.4999892096239975E-2</v>
      </c>
      <c r="F61" s="7"/>
      <c r="G61" s="39">
        <f t="shared" si="0"/>
        <v>4.7000132377269979E-2</v>
      </c>
      <c r="H61" s="137">
        <f>'Costing Model'!D56</f>
        <v>2290988.2490212321</v>
      </c>
    </row>
    <row r="62" spans="1:8" s="4" customFormat="1" ht="21" customHeight="1" x14ac:dyDescent="0.2">
      <c r="A62" s="180"/>
      <c r="B62" s="179"/>
      <c r="C62" s="177">
        <f>'Costing Model'!B57</f>
        <v>2323683</v>
      </c>
      <c r="D62" s="178">
        <f>'Costing Model'!F57</f>
        <v>2434644</v>
      </c>
      <c r="E62" s="254">
        <f t="shared" si="1"/>
        <v>1.499959352389757E-2</v>
      </c>
      <c r="F62" s="7"/>
      <c r="G62" s="39">
        <f t="shared" si="0"/>
        <v>4.6999713086104664E-2</v>
      </c>
      <c r="H62" s="137">
        <f>'Costing Model'!D57</f>
        <v>2325353.0727565503</v>
      </c>
    </row>
    <row r="63" spans="1:8" s="4" customFormat="1" ht="21" customHeight="1" x14ac:dyDescent="0.2">
      <c r="A63" s="180"/>
      <c r="B63" s="179"/>
      <c r="C63" s="177">
        <f>'Costing Model'!B58</f>
        <v>2358207</v>
      </c>
      <c r="D63" s="178">
        <f>'Costing Model'!F58</f>
        <v>2471163</v>
      </c>
      <c r="E63" s="254">
        <f t="shared" si="1"/>
        <v>1.4999728913138943E-2</v>
      </c>
      <c r="F63" s="7"/>
      <c r="G63" s="39">
        <f t="shared" si="0"/>
        <v>4.6999433452739429E-2</v>
      </c>
      <c r="H63" s="137">
        <f>'Costing Model'!D58</f>
        <v>2360233.3688478982</v>
      </c>
    </row>
    <row r="64" spans="1:8" s="4" customFormat="1" ht="21" customHeight="1" x14ac:dyDescent="0.2">
      <c r="A64" s="180"/>
      <c r="B64" s="179"/>
      <c r="C64" s="177">
        <f>'Costing Model'!B59</f>
        <v>2393253</v>
      </c>
      <c r="D64" s="178">
        <f>'Costing Model'!F59</f>
        <v>2508231</v>
      </c>
      <c r="E64" s="254">
        <f t="shared" si="1"/>
        <v>1.5000224590607791E-2</v>
      </c>
      <c r="F64" s="7"/>
      <c r="G64" s="39">
        <f t="shared" si="0"/>
        <v>4.6999665123910968E-2</v>
      </c>
      <c r="H64" s="137">
        <f>'Costing Model'!D59</f>
        <v>2395636.8693806166</v>
      </c>
    </row>
    <row r="65" spans="1:8" s="4" customFormat="1" ht="21" customHeight="1" x14ac:dyDescent="0.2">
      <c r="A65" s="184"/>
      <c r="B65" s="204"/>
      <c r="C65" s="186">
        <f>'Costing Model'!B60</f>
        <v>2428830</v>
      </c>
      <c r="D65" s="187">
        <f>'Costing Model'!F60</f>
        <v>2545854</v>
      </c>
      <c r="E65" s="254">
        <f t="shared" si="1"/>
        <v>1.4999814610376694E-2</v>
      </c>
      <c r="F65" s="7"/>
      <c r="G65" s="39">
        <f t="shared" si="0"/>
        <v>4.6999473889553084E-2</v>
      </c>
      <c r="H65" s="137">
        <f>'Costing Model'!D60</f>
        <v>2431571.4224213255</v>
      </c>
    </row>
    <row r="66" spans="1:8" x14ac:dyDescent="0.2">
      <c r="A66" s="28"/>
    </row>
    <row r="67" spans="1:8" x14ac:dyDescent="0.2">
      <c r="A67" s="28"/>
    </row>
    <row r="68" spans="1:8" x14ac:dyDescent="0.2">
      <c r="A68" s="28"/>
    </row>
    <row r="69" spans="1:8" x14ac:dyDescent="0.2">
      <c r="A69" s="28"/>
    </row>
    <row r="70" spans="1:8" x14ac:dyDescent="0.2">
      <c r="A70" s="28"/>
    </row>
    <row r="71" spans="1:8" x14ac:dyDescent="0.2">
      <c r="A71" s="28"/>
    </row>
    <row r="72" spans="1:8" x14ac:dyDescent="0.2">
      <c r="A72" s="28"/>
    </row>
    <row r="73" spans="1:8" x14ac:dyDescent="0.2">
      <c r="A73" s="28"/>
    </row>
    <row r="74" spans="1:8" x14ac:dyDescent="0.2">
      <c r="A74" s="28"/>
    </row>
    <row r="75" spans="1:8" x14ac:dyDescent="0.2">
      <c r="A75" s="28"/>
    </row>
    <row r="76" spans="1:8" x14ac:dyDescent="0.2">
      <c r="A76" s="28"/>
    </row>
    <row r="77" spans="1:8" x14ac:dyDescent="0.2">
      <c r="A77" s="28"/>
    </row>
    <row r="78" spans="1:8" x14ac:dyDescent="0.2">
      <c r="A78" s="28"/>
    </row>
  </sheetData>
  <sheetProtection algorithmName="SHA-512" hashValue="QniKewNUGKTMslJgk5qmu9oR4yE0gdwcSNjnCygqD1qF1wTYO9LMhZ7SlKO3wzFarlIqtO7DBHExN1N+W3X19Q==" saltValue="WIafepL/BentJajKjhOJ2g==" spinCount="100000" sheet="1" objects="1" scenarios="1" selectLockedCells="1"/>
  <mergeCells count="7">
    <mergeCell ref="A41:B42"/>
    <mergeCell ref="A1:D1"/>
    <mergeCell ref="A3:D3"/>
    <mergeCell ref="A39:D39"/>
    <mergeCell ref="A7:D7"/>
    <mergeCell ref="A5:D5"/>
    <mergeCell ref="A9:B10"/>
  </mergeCells>
  <phoneticPr fontId="0" type="noConversion"/>
  <pageMargins left="0.55118110236220474" right="0.55118110236220474" top="0.39370078740157483" bottom="0.39370078740157483" header="0.51181102362204722" footer="0.51181102362204722"/>
  <pageSetup paperSize="9" orientation="portrait" r:id="rId1"/>
  <headerFooter alignWithMargins="0"/>
  <rowBreaks count="1" manualBreakCount="1">
    <brk id="37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61"/>
  <sheetViews>
    <sheetView tabSelected="1" workbookViewId="0">
      <selection activeCell="A5" sqref="A5:D5"/>
    </sheetView>
  </sheetViews>
  <sheetFormatPr defaultRowHeight="12.75" x14ac:dyDescent="0.2"/>
  <cols>
    <col min="1" max="1" width="22.5703125" customWidth="1"/>
    <col min="2" max="2" width="4.28515625" customWidth="1"/>
    <col min="3" max="3" width="31.7109375" customWidth="1"/>
    <col min="4" max="4" width="34" customWidth="1"/>
    <col min="5" max="5" width="7.5703125" style="119" hidden="1" customWidth="1"/>
    <col min="6" max="6" width="3.140625" hidden="1" customWidth="1"/>
    <col min="7" max="7" width="0" hidden="1" customWidth="1"/>
    <col min="8" max="9" width="12.5703125" style="87" hidden="1" customWidth="1"/>
    <col min="10" max="10" width="12.5703125" style="87" customWidth="1"/>
  </cols>
  <sheetData>
    <row r="1" spans="1:10" ht="12.75" customHeight="1" x14ac:dyDescent="0.2">
      <c r="A1" s="305" t="s">
        <v>103</v>
      </c>
      <c r="B1" s="305"/>
      <c r="C1" s="305"/>
      <c r="D1" s="305"/>
      <c r="E1" s="255"/>
    </row>
    <row r="2" spans="1:10" ht="9" customHeight="1" x14ac:dyDescent="0.2">
      <c r="A2" s="1"/>
      <c r="B2" s="1"/>
      <c r="C2" s="1"/>
      <c r="D2" s="1"/>
      <c r="E2" s="255"/>
    </row>
    <row r="3" spans="1:10" ht="24" customHeight="1" x14ac:dyDescent="0.2">
      <c r="A3" s="310" t="s">
        <v>17</v>
      </c>
      <c r="B3" s="310"/>
      <c r="C3" s="310"/>
      <c r="D3" s="310"/>
      <c r="E3" s="256"/>
    </row>
    <row r="4" spans="1:10" ht="6.75" customHeight="1" x14ac:dyDescent="0.2"/>
    <row r="5" spans="1:10" ht="28.9" customHeight="1" x14ac:dyDescent="0.2">
      <c r="A5" s="315" t="s">
        <v>50</v>
      </c>
      <c r="B5" s="315"/>
      <c r="C5" s="315"/>
      <c r="D5" s="315"/>
      <c r="E5" s="257"/>
    </row>
    <row r="6" spans="1:10" ht="6" customHeight="1" x14ac:dyDescent="0.2">
      <c r="A6" s="6"/>
      <c r="B6" s="6"/>
      <c r="C6" s="6"/>
      <c r="D6" s="6"/>
      <c r="E6" s="257"/>
    </row>
    <row r="7" spans="1:10" ht="22.5" customHeight="1" x14ac:dyDescent="0.2">
      <c r="A7" s="314" t="s">
        <v>39</v>
      </c>
      <c r="B7" s="314"/>
      <c r="C7" s="314"/>
      <c r="D7" s="314"/>
      <c r="E7" s="257"/>
    </row>
    <row r="8" spans="1:10" ht="6.75" customHeight="1" thickBot="1" x14ac:dyDescent="0.25">
      <c r="A8" s="6"/>
      <c r="B8" s="6"/>
      <c r="C8" s="6"/>
      <c r="D8" s="6"/>
      <c r="E8" s="257"/>
    </row>
    <row r="9" spans="1:10" ht="25.15" customHeight="1" x14ac:dyDescent="0.2">
      <c r="A9" s="316" t="s">
        <v>33</v>
      </c>
      <c r="B9" s="317"/>
      <c r="C9" s="233" t="s">
        <v>66</v>
      </c>
      <c r="D9" s="234" t="s">
        <v>67</v>
      </c>
      <c r="G9" s="38" t="s">
        <v>52</v>
      </c>
    </row>
    <row r="10" spans="1:10" ht="21.6" customHeight="1" thickBot="1" x14ac:dyDescent="0.25">
      <c r="A10" s="318"/>
      <c r="B10" s="319"/>
      <c r="C10" s="235" t="str">
        <f>'Tr key PS - F-time {B}'!C10</f>
        <v xml:space="preserve"> 31 March 2024</v>
      </c>
      <c r="D10" s="236" t="str">
        <f>'Tr key PS - F-time {B}'!D10</f>
        <v xml:space="preserve"> 1 April 2024</v>
      </c>
      <c r="G10" s="38"/>
    </row>
    <row r="11" spans="1:10" ht="9.75" customHeight="1" x14ac:dyDescent="0.2">
      <c r="A11" s="20"/>
      <c r="B11" s="20"/>
      <c r="C11" s="21"/>
      <c r="D11" s="21"/>
    </row>
    <row r="12" spans="1:10" s="4" customFormat="1" ht="21" customHeight="1" x14ac:dyDescent="0.2">
      <c r="A12" s="171" t="s">
        <v>18</v>
      </c>
      <c r="B12" s="208"/>
      <c r="C12" s="173">
        <f>'Costing Model'!G8</f>
        <v>435825</v>
      </c>
      <c r="D12" s="174">
        <f>'Costing Model'!I8</f>
        <v>456309</v>
      </c>
      <c r="E12" s="258"/>
      <c r="F12" s="7"/>
      <c r="G12" s="39">
        <f>(D12-H12)/H12</f>
        <v>4.7000516262261226E-2</v>
      </c>
      <c r="H12" s="139">
        <f>'Costing Model'!H8</f>
        <v>435825</v>
      </c>
      <c r="I12" s="140"/>
      <c r="J12" s="140"/>
    </row>
    <row r="13" spans="1:10" s="4" customFormat="1" ht="21" customHeight="1" x14ac:dyDescent="0.2">
      <c r="A13" s="175" t="s">
        <v>62</v>
      </c>
      <c r="B13" s="176"/>
      <c r="C13" s="177">
        <f>'Costing Model'!G9</f>
        <v>442254</v>
      </c>
      <c r="D13" s="178">
        <f>'Costing Model'!I9</f>
        <v>463155</v>
      </c>
      <c r="E13" s="258">
        <f t="shared" ref="E13:E61" si="0">D13/D12-1</f>
        <v>1.5002991393989529E-2</v>
      </c>
      <c r="F13" s="7"/>
      <c r="G13" s="39">
        <f t="shared" ref="G13:G61" si="1">(D13-H13)/H13</f>
        <v>4.7004489535719611E-2</v>
      </c>
      <c r="H13" s="139">
        <f>'Costing Model'!H9</f>
        <v>442362</v>
      </c>
      <c r="I13" s="140"/>
      <c r="J13" s="140"/>
    </row>
    <row r="14" spans="1:10" s="4" customFormat="1" ht="21" customHeight="1" x14ac:dyDescent="0.2">
      <c r="A14" s="175" t="s">
        <v>2</v>
      </c>
      <c r="B14" s="176"/>
      <c r="C14" s="177">
        <f>'Costing Model'!G10</f>
        <v>448770</v>
      </c>
      <c r="D14" s="178">
        <f>'Costing Model'!I10</f>
        <v>470100</v>
      </c>
      <c r="E14" s="258">
        <f t="shared" si="0"/>
        <v>1.4994980082261966E-2</v>
      </c>
      <c r="F14" s="7"/>
      <c r="G14" s="39">
        <f t="shared" si="1"/>
        <v>4.6997982173639971E-2</v>
      </c>
      <c r="H14" s="139">
        <f>'Costing Model'!H10</f>
        <v>448998</v>
      </c>
      <c r="I14" s="140"/>
      <c r="J14" s="140"/>
    </row>
    <row r="15" spans="1:10" s="4" customFormat="1" ht="21" customHeight="1" x14ac:dyDescent="0.2">
      <c r="A15" s="180"/>
      <c r="B15" s="179"/>
      <c r="C15" s="177">
        <f>'Costing Model'!G11</f>
        <v>455391</v>
      </c>
      <c r="D15" s="178">
        <f>'Costing Model'!I11</f>
        <v>477153</v>
      </c>
      <c r="E15" s="258">
        <f t="shared" si="0"/>
        <v>1.500319081046575E-2</v>
      </c>
      <c r="F15" s="7"/>
      <c r="G15" s="39">
        <f t="shared" si="1"/>
        <v>4.7001204652724289E-2</v>
      </c>
      <c r="H15" s="139">
        <f>'Costing Model'!H11</f>
        <v>455733</v>
      </c>
      <c r="I15" s="140"/>
      <c r="J15" s="140"/>
    </row>
    <row r="16" spans="1:10" s="4" customFormat="1" ht="21" customHeight="1" x14ac:dyDescent="0.2">
      <c r="A16" s="180"/>
      <c r="B16" s="179"/>
      <c r="C16" s="177">
        <f>'Costing Model'!G12</f>
        <v>462108</v>
      </c>
      <c r="D16" s="178">
        <f>'Costing Model'!I12</f>
        <v>484308</v>
      </c>
      <c r="E16" s="258">
        <f t="shared" si="0"/>
        <v>1.499519022200424E-2</v>
      </c>
      <c r="F16" s="7"/>
      <c r="G16" s="39">
        <f t="shared" si="1"/>
        <v>4.6993968480446201E-2</v>
      </c>
      <c r="H16" s="139">
        <f>'Costing Model'!H12</f>
        <v>462570</v>
      </c>
      <c r="I16" s="140"/>
      <c r="J16" s="140"/>
    </row>
    <row r="17" spans="1:10" s="4" customFormat="1" ht="21" customHeight="1" x14ac:dyDescent="0.2">
      <c r="A17" s="180"/>
      <c r="B17" s="179"/>
      <c r="C17" s="177">
        <f>'Costing Model'!G13</f>
        <v>468924</v>
      </c>
      <c r="D17" s="178">
        <f>'Costing Model'!I13</f>
        <v>491574</v>
      </c>
      <c r="E17" s="258">
        <f t="shared" si="0"/>
        <v>1.5002849426398068E-2</v>
      </c>
      <c r="F17" s="7"/>
      <c r="G17" s="39">
        <f t="shared" si="1"/>
        <v>4.7002594216048355E-2</v>
      </c>
      <c r="H17" s="139">
        <f>'Costing Model'!H13</f>
        <v>469506</v>
      </c>
      <c r="I17" s="140"/>
      <c r="J17" s="140"/>
    </row>
    <row r="18" spans="1:10" s="4" customFormat="1" ht="21" customHeight="1" x14ac:dyDescent="0.2">
      <c r="A18" s="180"/>
      <c r="B18" s="179"/>
      <c r="C18" s="177">
        <f>'Costing Model'!G14</f>
        <v>475845</v>
      </c>
      <c r="D18" s="178">
        <f>'Costing Model'!I14</f>
        <v>498948</v>
      </c>
      <c r="E18" s="258">
        <f t="shared" si="0"/>
        <v>1.5000793369869037E-2</v>
      </c>
      <c r="F18" s="7"/>
      <c r="G18" s="39">
        <f t="shared" si="1"/>
        <v>4.7000314762354424E-2</v>
      </c>
      <c r="H18" s="139">
        <f>'Costing Model'!H14</f>
        <v>476550</v>
      </c>
      <c r="I18" s="140"/>
      <c r="J18" s="140"/>
    </row>
    <row r="19" spans="1:10" s="4" customFormat="1" ht="21" customHeight="1" x14ac:dyDescent="0.2">
      <c r="A19" s="180"/>
      <c r="B19" s="179"/>
      <c r="C19" s="177">
        <f>'Costing Model'!G15</f>
        <v>482865</v>
      </c>
      <c r="D19" s="178">
        <f>'Costing Model'!I15</f>
        <v>506433</v>
      </c>
      <c r="E19" s="258">
        <f t="shared" si="0"/>
        <v>1.5001563289160469E-2</v>
      </c>
      <c r="F19" s="7"/>
      <c r="G19" s="39">
        <f t="shared" si="1"/>
        <v>4.7000303908008904E-2</v>
      </c>
      <c r="H19" s="139">
        <f>'Costing Model'!H15</f>
        <v>483699</v>
      </c>
      <c r="I19" s="140"/>
      <c r="J19" s="140"/>
    </row>
    <row r="20" spans="1:10" s="4" customFormat="1" ht="21" customHeight="1" x14ac:dyDescent="0.2">
      <c r="A20" s="180"/>
      <c r="B20" s="179"/>
      <c r="C20" s="177">
        <f>'Costing Model'!G16</f>
        <v>489999</v>
      </c>
      <c r="D20" s="178">
        <f>'Costing Model'!I16</f>
        <v>514029</v>
      </c>
      <c r="E20" s="258">
        <f t="shared" si="0"/>
        <v>1.4999022575542975E-2</v>
      </c>
      <c r="F20" s="7"/>
      <c r="G20" s="39">
        <f t="shared" si="1"/>
        <v>4.7002462557515688E-2</v>
      </c>
      <c r="H20" s="139">
        <f>'Costing Model'!H16</f>
        <v>490953</v>
      </c>
      <c r="I20" s="140"/>
      <c r="J20" s="140"/>
    </row>
    <row r="21" spans="1:10" s="4" customFormat="1" ht="21" customHeight="1" x14ac:dyDescent="0.2">
      <c r="A21" s="180"/>
      <c r="B21" s="179"/>
      <c r="C21" s="177">
        <f>'Costing Model'!G17</f>
        <v>497232</v>
      </c>
      <c r="D21" s="178">
        <f>'Costing Model'!I17</f>
        <v>521739</v>
      </c>
      <c r="E21" s="258">
        <f t="shared" si="0"/>
        <v>1.4999153744243987E-2</v>
      </c>
      <c r="F21" s="7"/>
      <c r="G21" s="39">
        <f t="shared" si="1"/>
        <v>4.7000108364538308E-2</v>
      </c>
      <c r="H21" s="139">
        <f>'Costing Model'!H17</f>
        <v>498318</v>
      </c>
      <c r="I21" s="140"/>
      <c r="J21" s="140"/>
    </row>
    <row r="22" spans="1:10" s="4" customFormat="1" ht="21" customHeight="1" x14ac:dyDescent="0.2">
      <c r="A22" s="180"/>
      <c r="B22" s="179"/>
      <c r="C22" s="177">
        <f>'Costing Model'!G18</f>
        <v>504579</v>
      </c>
      <c r="D22" s="178">
        <f>'Costing Model'!I18</f>
        <v>529566</v>
      </c>
      <c r="E22" s="258">
        <f t="shared" si="0"/>
        <v>1.5001753750438329E-2</v>
      </c>
      <c r="F22" s="7"/>
      <c r="G22" s="39">
        <f t="shared" si="1"/>
        <v>4.6999371285543129E-2</v>
      </c>
      <c r="H22" s="139">
        <f>'Costing Model'!H18</f>
        <v>505794</v>
      </c>
      <c r="I22" s="140"/>
      <c r="J22" s="140"/>
    </row>
    <row r="23" spans="1:10" s="4" customFormat="1" ht="21" customHeight="1" x14ac:dyDescent="0.2">
      <c r="A23" s="180"/>
      <c r="B23" s="179"/>
      <c r="C23" s="177">
        <f>'Costing Model'!G19</f>
        <v>512028</v>
      </c>
      <c r="D23" s="178">
        <f>'Costing Model'!I19</f>
        <v>537507</v>
      </c>
      <c r="E23" s="258">
        <f t="shared" si="0"/>
        <v>1.4995298036505345E-2</v>
      </c>
      <c r="F23" s="7"/>
      <c r="G23" s="39">
        <f t="shared" si="1"/>
        <v>4.6994337538786984E-2</v>
      </c>
      <c r="H23" s="139">
        <f>'Costing Model'!H19</f>
        <v>513381</v>
      </c>
      <c r="I23" s="140"/>
      <c r="J23" s="140"/>
    </row>
    <row r="24" spans="1:10" s="4" customFormat="1" ht="12" customHeight="1" x14ac:dyDescent="0.2">
      <c r="A24" s="184"/>
      <c r="B24" s="204"/>
      <c r="C24" s="186"/>
      <c r="D24" s="187"/>
      <c r="E24" s="258"/>
      <c r="F24" s="23"/>
      <c r="G24" s="39"/>
      <c r="H24" s="141"/>
      <c r="I24" s="140"/>
      <c r="J24" s="140"/>
    </row>
    <row r="25" spans="1:10" s="4" customFormat="1" ht="21" customHeight="1" x14ac:dyDescent="0.2">
      <c r="A25" s="171" t="s">
        <v>20</v>
      </c>
      <c r="B25" s="208"/>
      <c r="C25" s="173">
        <f>'Costing Model'!G22</f>
        <v>514335</v>
      </c>
      <c r="D25" s="174">
        <f>'Costing Model'!I22</f>
        <v>538509</v>
      </c>
      <c r="E25" s="258"/>
      <c r="F25" s="7"/>
      <c r="G25" s="39">
        <f t="shared" si="1"/>
        <v>4.7000495785820523E-2</v>
      </c>
      <c r="H25" s="139">
        <f>'Costing Model'!H22</f>
        <v>514335</v>
      </c>
      <c r="I25" s="140"/>
      <c r="J25" s="140"/>
    </row>
    <row r="26" spans="1:10" s="4" customFormat="1" ht="21" customHeight="1" x14ac:dyDescent="0.2">
      <c r="A26" s="175" t="s">
        <v>63</v>
      </c>
      <c r="B26" s="176"/>
      <c r="C26" s="177">
        <f>'Costing Model'!G23</f>
        <v>521937</v>
      </c>
      <c r="D26" s="178">
        <f>'Costing Model'!I23</f>
        <v>546585</v>
      </c>
      <c r="E26" s="258">
        <f t="shared" si="0"/>
        <v>1.4996963839044364E-2</v>
      </c>
      <c r="F26" s="7"/>
      <c r="G26" s="39">
        <f t="shared" si="1"/>
        <v>4.7001425156307466E-2</v>
      </c>
      <c r="H26" s="139">
        <f>'Costing Model'!H23</f>
        <v>522048</v>
      </c>
      <c r="I26" s="140"/>
      <c r="J26" s="140"/>
    </row>
    <row r="27" spans="1:10" s="4" customFormat="1" ht="21" customHeight="1" x14ac:dyDescent="0.2">
      <c r="A27" s="175"/>
      <c r="B27" s="176"/>
      <c r="C27" s="177">
        <f>'Costing Model'!G24</f>
        <v>529656</v>
      </c>
      <c r="D27" s="178">
        <f>'Costing Model'!I24</f>
        <v>554784</v>
      </c>
      <c r="E27" s="258">
        <f t="shared" si="0"/>
        <v>1.5000411646861833E-2</v>
      </c>
      <c r="F27" s="7"/>
      <c r="G27" s="39">
        <f t="shared" si="1"/>
        <v>4.6997344686825912E-2</v>
      </c>
      <c r="H27" s="139">
        <f>'Costing Model'!H24</f>
        <v>529881</v>
      </c>
      <c r="I27" s="140"/>
      <c r="J27" s="140"/>
    </row>
    <row r="28" spans="1:10" s="4" customFormat="1" ht="21" customHeight="1" x14ac:dyDescent="0.2">
      <c r="A28" s="180"/>
      <c r="B28" s="179"/>
      <c r="C28" s="177">
        <f>'Costing Model'!G25</f>
        <v>537483</v>
      </c>
      <c r="D28" s="178">
        <f>'Costing Model'!I25</f>
        <v>563106</v>
      </c>
      <c r="E28" s="258">
        <f t="shared" si="0"/>
        <v>1.5000432600795977E-2</v>
      </c>
      <c r="F28" s="7"/>
      <c r="G28" s="39">
        <f t="shared" si="1"/>
        <v>4.7000156183761355E-2</v>
      </c>
      <c r="H28" s="139">
        <f>'Costing Model'!H25</f>
        <v>537828</v>
      </c>
      <c r="I28" s="140"/>
      <c r="J28" s="140"/>
    </row>
    <row r="29" spans="1:10" s="4" customFormat="1" ht="21" customHeight="1" x14ac:dyDescent="0.2">
      <c r="A29" s="180"/>
      <c r="B29" s="179"/>
      <c r="C29" s="177">
        <f>'Costing Model'!G26</f>
        <v>545433</v>
      </c>
      <c r="D29" s="178">
        <f>'Costing Model'!I26</f>
        <v>571554</v>
      </c>
      <c r="E29" s="258">
        <f t="shared" si="0"/>
        <v>1.5002503969057335E-2</v>
      </c>
      <c r="F29" s="7"/>
      <c r="G29" s="39">
        <f t="shared" si="1"/>
        <v>4.700354463770505E-2</v>
      </c>
      <c r="H29" s="139">
        <f>'Costing Model'!H26</f>
        <v>545895</v>
      </c>
      <c r="I29" s="140"/>
      <c r="J29" s="140"/>
    </row>
    <row r="30" spans="1:10" s="4" customFormat="1" ht="21" customHeight="1" x14ac:dyDescent="0.2">
      <c r="A30" s="180"/>
      <c r="B30" s="179"/>
      <c r="C30" s="177">
        <f>'Costing Model'!G27</f>
        <v>553500</v>
      </c>
      <c r="D30" s="178">
        <f>'Costing Model'!I27</f>
        <v>580128</v>
      </c>
      <c r="E30" s="258">
        <f t="shared" si="0"/>
        <v>1.500120723501186E-2</v>
      </c>
      <c r="F30" s="7"/>
      <c r="G30" s="39">
        <f t="shared" si="1"/>
        <v>4.7001813801131595E-2</v>
      </c>
      <c r="H30" s="139">
        <f>'Costing Model'!H27</f>
        <v>554085</v>
      </c>
      <c r="I30" s="140"/>
      <c r="J30" s="140"/>
    </row>
    <row r="31" spans="1:10" s="4" customFormat="1" ht="21" customHeight="1" x14ac:dyDescent="0.2">
      <c r="A31" s="180"/>
      <c r="B31" s="179"/>
      <c r="C31" s="177">
        <f>'Costing Model'!G28</f>
        <v>561690</v>
      </c>
      <c r="D31" s="178">
        <f>'Costing Model'!I28</f>
        <v>588828</v>
      </c>
      <c r="E31" s="258">
        <f t="shared" si="0"/>
        <v>1.4996690385570055E-2</v>
      </c>
      <c r="F31" s="7"/>
      <c r="G31" s="39">
        <f t="shared" si="1"/>
        <v>4.7000773477715842E-2</v>
      </c>
      <c r="H31" s="139">
        <f>'Costing Model'!H28</f>
        <v>562395</v>
      </c>
      <c r="I31" s="140"/>
      <c r="J31" s="140"/>
    </row>
    <row r="32" spans="1:10" s="4" customFormat="1" ht="21" customHeight="1" x14ac:dyDescent="0.2">
      <c r="A32" s="180"/>
      <c r="B32" s="179"/>
      <c r="C32" s="177">
        <f>'Costing Model'!G29</f>
        <v>570000</v>
      </c>
      <c r="D32" s="178">
        <f>'Costing Model'!I29</f>
        <v>597660</v>
      </c>
      <c r="E32" s="258">
        <f t="shared" si="0"/>
        <v>1.499928671870232E-2</v>
      </c>
      <c r="F32" s="7"/>
      <c r="G32" s="39">
        <f t="shared" si="1"/>
        <v>4.6999900145577235E-2</v>
      </c>
      <c r="H32" s="139">
        <f>'Costing Model'!H29</f>
        <v>570831</v>
      </c>
      <c r="I32" s="140"/>
      <c r="J32" s="140"/>
    </row>
    <row r="33" spans="1:10" s="4" customFormat="1" ht="21" customHeight="1" x14ac:dyDescent="0.2">
      <c r="A33" s="180"/>
      <c r="B33" s="179"/>
      <c r="C33" s="177">
        <f>'Costing Model'!G30</f>
        <v>578439</v>
      </c>
      <c r="D33" s="178">
        <f>'Costing Model'!I30</f>
        <v>606624</v>
      </c>
      <c r="E33" s="258">
        <f t="shared" si="0"/>
        <v>1.4998494127095752E-2</v>
      </c>
      <c r="F33" s="7"/>
      <c r="G33" s="39">
        <f t="shared" si="1"/>
        <v>4.699918708027194E-2</v>
      </c>
      <c r="H33" s="139">
        <f>'Costing Model'!H30</f>
        <v>579393</v>
      </c>
      <c r="I33" s="140"/>
      <c r="J33" s="140"/>
    </row>
    <row r="34" spans="1:10" s="4" customFormat="1" ht="21" customHeight="1" x14ac:dyDescent="0.2">
      <c r="A34" s="180"/>
      <c r="B34" s="179"/>
      <c r="C34" s="177">
        <f>'Costing Model'!G31</f>
        <v>587001</v>
      </c>
      <c r="D34" s="178">
        <f>'Costing Model'!I31</f>
        <v>615726</v>
      </c>
      <c r="E34" s="258">
        <f t="shared" si="0"/>
        <v>1.5004351954423178E-2</v>
      </c>
      <c r="F34" s="7"/>
      <c r="G34" s="39">
        <f t="shared" si="1"/>
        <v>4.7003489297447305E-2</v>
      </c>
      <c r="H34" s="139">
        <f>'Costing Model'!H31</f>
        <v>588084</v>
      </c>
      <c r="I34" s="140"/>
      <c r="J34" s="140"/>
    </row>
    <row r="35" spans="1:10" s="4" customFormat="1" ht="21" customHeight="1" x14ac:dyDescent="0.2">
      <c r="A35" s="180"/>
      <c r="B35" s="179"/>
      <c r="C35" s="177">
        <f>'Costing Model'!G32</f>
        <v>595689</v>
      </c>
      <c r="D35" s="178">
        <f>'Costing Model'!I32</f>
        <v>624960</v>
      </c>
      <c r="E35" s="258">
        <f t="shared" si="0"/>
        <v>1.4996930452831236E-2</v>
      </c>
      <c r="F35" s="7"/>
      <c r="G35" s="39">
        <f t="shared" si="1"/>
        <v>4.6997270931652672E-2</v>
      </c>
      <c r="H35" s="139">
        <f>'Costing Model'!H32</f>
        <v>596907</v>
      </c>
      <c r="I35" s="140"/>
      <c r="J35" s="140"/>
    </row>
    <row r="36" spans="1:10" s="4" customFormat="1" ht="21" customHeight="1" x14ac:dyDescent="0.2">
      <c r="A36" s="180"/>
      <c r="B36" s="179"/>
      <c r="C36" s="177">
        <f>'Costing Model'!G33</f>
        <v>604509</v>
      </c>
      <c r="D36" s="178">
        <f>'Costing Model'!I33</f>
        <v>634335</v>
      </c>
      <c r="E36" s="258">
        <f t="shared" si="0"/>
        <v>1.5000960061444024E-2</v>
      </c>
      <c r="F36" s="7"/>
      <c r="G36" s="39">
        <f t="shared" si="1"/>
        <v>4.7001034894257575E-2</v>
      </c>
      <c r="H36" s="139">
        <f>'Costing Model'!H33</f>
        <v>605859</v>
      </c>
      <c r="I36" s="140"/>
      <c r="J36" s="140"/>
    </row>
    <row r="37" spans="1:10" s="4" customFormat="1" ht="21" customHeight="1" x14ac:dyDescent="0.2">
      <c r="A37" s="184"/>
      <c r="B37" s="204"/>
      <c r="C37" s="186">
        <f>'Costing Model'!G34</f>
        <v>613461</v>
      </c>
      <c r="D37" s="187">
        <f>'Costing Model'!I34</f>
        <v>643851</v>
      </c>
      <c r="E37" s="258">
        <f t="shared" si="0"/>
        <v>1.5001537042729884E-2</v>
      </c>
      <c r="F37" s="7"/>
      <c r="G37" s="39">
        <f t="shared" si="1"/>
        <v>4.7004127191655851E-2</v>
      </c>
      <c r="H37" s="139">
        <f>'Costing Model'!H34</f>
        <v>614946</v>
      </c>
      <c r="I37" s="140"/>
      <c r="J37" s="140"/>
    </row>
    <row r="38" spans="1:10" s="4" customFormat="1" ht="12" customHeight="1" x14ac:dyDescent="0.2">
      <c r="A38" s="320"/>
      <c r="B38" s="320"/>
      <c r="C38" s="320"/>
      <c r="D38" s="320"/>
      <c r="E38" s="258"/>
      <c r="F38" s="7"/>
      <c r="G38" s="39"/>
      <c r="H38" s="139"/>
      <c r="I38" s="140"/>
      <c r="J38" s="140"/>
    </row>
    <row r="39" spans="1:10" s="4" customFormat="1" ht="12" customHeight="1" thickBot="1" x14ac:dyDescent="0.25">
      <c r="A39" s="27"/>
      <c r="C39" s="22"/>
      <c r="D39" s="22"/>
      <c r="E39" s="258"/>
      <c r="F39" s="7"/>
      <c r="G39" s="39"/>
      <c r="H39" s="139"/>
      <c r="I39" s="140"/>
      <c r="J39" s="140"/>
    </row>
    <row r="40" spans="1:10" s="4" customFormat="1" ht="25.9" customHeight="1" x14ac:dyDescent="0.2">
      <c r="A40" s="316" t="s">
        <v>33</v>
      </c>
      <c r="B40" s="317"/>
      <c r="C40" s="233" t="s">
        <v>66</v>
      </c>
      <c r="D40" s="234" t="s">
        <v>67</v>
      </c>
      <c r="E40" s="258"/>
      <c r="F40" s="7"/>
      <c r="G40" s="39"/>
      <c r="H40" s="139"/>
      <c r="I40" s="140"/>
      <c r="J40" s="140"/>
    </row>
    <row r="41" spans="1:10" s="4" customFormat="1" ht="18.600000000000001" customHeight="1" thickBot="1" x14ac:dyDescent="0.25">
      <c r="A41" s="318"/>
      <c r="B41" s="319"/>
      <c r="C41" s="235" t="str">
        <f>C10</f>
        <v xml:space="preserve"> 31 March 2024</v>
      </c>
      <c r="D41" s="236" t="str">
        <f>D10</f>
        <v xml:space="preserve"> 1 April 2024</v>
      </c>
      <c r="E41" s="258"/>
      <c r="F41" s="7"/>
      <c r="G41" s="39"/>
      <c r="H41" s="139"/>
      <c r="I41" s="140"/>
      <c r="J41" s="140"/>
    </row>
    <row r="42" spans="1:10" s="4" customFormat="1" ht="12" customHeight="1" x14ac:dyDescent="0.2">
      <c r="A42" s="27"/>
      <c r="C42" s="22"/>
      <c r="D42" s="22"/>
      <c r="E42" s="258"/>
      <c r="F42" s="7"/>
      <c r="G42" s="39"/>
      <c r="H42" s="139"/>
      <c r="I42" s="140"/>
      <c r="J42" s="140"/>
    </row>
    <row r="43" spans="1:10" s="4" customFormat="1" ht="21" customHeight="1" x14ac:dyDescent="0.2">
      <c r="A43" s="171" t="s">
        <v>34</v>
      </c>
      <c r="B43" s="208"/>
      <c r="C43" s="173">
        <f>'Costing Model'!G37</f>
        <v>623844</v>
      </c>
      <c r="D43" s="174">
        <f>'Costing Model'!I37</f>
        <v>653163</v>
      </c>
      <c r="E43" s="258"/>
      <c r="F43" s="7"/>
      <c r="G43" s="39">
        <f t="shared" si="1"/>
        <v>4.6997326254640585E-2</v>
      </c>
      <c r="H43" s="139">
        <f>'Costing Model'!H37</f>
        <v>623844</v>
      </c>
      <c r="I43" s="140"/>
      <c r="J43" s="140"/>
    </row>
    <row r="44" spans="1:10" s="4" customFormat="1" ht="21" customHeight="1" x14ac:dyDescent="0.2">
      <c r="A44" s="181" t="s">
        <v>35</v>
      </c>
      <c r="B44" s="176"/>
      <c r="C44" s="177">
        <f>'Costing Model'!G38</f>
        <v>633087</v>
      </c>
      <c r="D44" s="178">
        <f>'Costing Model'!I38</f>
        <v>662961</v>
      </c>
      <c r="E44" s="258">
        <f t="shared" si="0"/>
        <v>1.5000849711327868E-2</v>
      </c>
      <c r="F44" s="7"/>
      <c r="G44" s="39">
        <f t="shared" si="1"/>
        <v>4.699929406302264E-2</v>
      </c>
      <c r="H44" s="139">
        <f>'Costing Model'!H38</f>
        <v>633201</v>
      </c>
      <c r="I44" s="140"/>
      <c r="J44" s="140"/>
    </row>
    <row r="45" spans="1:10" s="4" customFormat="1" ht="21" customHeight="1" x14ac:dyDescent="0.2">
      <c r="A45" s="175" t="s">
        <v>64</v>
      </c>
      <c r="B45" s="176"/>
      <c r="C45" s="177">
        <f>'Costing Model'!G39</f>
        <v>642468</v>
      </c>
      <c r="D45" s="178">
        <f>'Costing Model'!I39</f>
        <v>672906</v>
      </c>
      <c r="E45" s="258">
        <f t="shared" si="0"/>
        <v>1.5000882404847315E-2</v>
      </c>
      <c r="F45" s="7"/>
      <c r="G45" s="39">
        <f t="shared" si="1"/>
        <v>4.7000228722932511E-2</v>
      </c>
      <c r="H45" s="139">
        <f>'Costing Model'!H39</f>
        <v>642699</v>
      </c>
      <c r="I45" s="140"/>
      <c r="J45" s="140"/>
    </row>
    <row r="46" spans="1:10" s="4" customFormat="1" ht="21" customHeight="1" x14ac:dyDescent="0.2">
      <c r="A46" s="175"/>
      <c r="B46" s="176"/>
      <c r="C46" s="177">
        <f>'Costing Model'!G40</f>
        <v>651996</v>
      </c>
      <c r="D46" s="178">
        <f>'Costing Model'!I40</f>
        <v>682998</v>
      </c>
      <c r="E46" s="258">
        <f t="shared" si="0"/>
        <v>1.499763711424773E-2</v>
      </c>
      <c r="F46" s="7"/>
      <c r="G46" s="39">
        <f t="shared" si="1"/>
        <v>4.7000174756031382E-2</v>
      </c>
      <c r="H46" s="139">
        <f>'Costing Model'!H40</f>
        <v>652338</v>
      </c>
      <c r="I46" s="140"/>
      <c r="J46" s="140"/>
    </row>
    <row r="47" spans="1:10" s="4" customFormat="1" ht="21" customHeight="1" x14ac:dyDescent="0.2">
      <c r="A47" s="180"/>
      <c r="B47" s="179"/>
      <c r="C47" s="177">
        <f>'Costing Model'!G41</f>
        <v>661662</v>
      </c>
      <c r="D47" s="178">
        <f>'Costing Model'!I41</f>
        <v>693243</v>
      </c>
      <c r="E47" s="258">
        <f t="shared" si="0"/>
        <v>1.50000439239939E-2</v>
      </c>
      <c r="F47" s="7"/>
      <c r="G47" s="39">
        <f t="shared" si="1"/>
        <v>4.699874947894956E-2</v>
      </c>
      <c r="H47" s="139">
        <f>'Costing Model'!H41</f>
        <v>662124</v>
      </c>
      <c r="I47" s="140"/>
      <c r="J47" s="140"/>
    </row>
    <row r="48" spans="1:10" s="4" customFormat="1" ht="21" customHeight="1" x14ac:dyDescent="0.2">
      <c r="A48" s="180"/>
      <c r="B48" s="179"/>
      <c r="C48" s="177">
        <f>'Costing Model'!G42</f>
        <v>671472</v>
      </c>
      <c r="D48" s="178">
        <f>'Costing Model'!I42</f>
        <v>703644</v>
      </c>
      <c r="E48" s="258">
        <f t="shared" si="0"/>
        <v>1.500339707721543E-2</v>
      </c>
      <c r="F48" s="7"/>
      <c r="G48" s="39">
        <f t="shared" si="1"/>
        <v>4.7000477638057488E-2</v>
      </c>
      <c r="H48" s="139">
        <f>'Costing Model'!H42</f>
        <v>672057</v>
      </c>
      <c r="I48" s="140"/>
      <c r="J48" s="140"/>
    </row>
    <row r="49" spans="1:10" s="4" customFormat="1" ht="21" customHeight="1" x14ac:dyDescent="0.2">
      <c r="A49" s="180"/>
      <c r="B49" s="179"/>
      <c r="C49" s="177">
        <f>'Costing Model'!G43</f>
        <v>681429</v>
      </c>
      <c r="D49" s="178">
        <f>'Costing Model'!I43</f>
        <v>714198</v>
      </c>
      <c r="E49" s="258">
        <f t="shared" si="0"/>
        <v>1.4999062025683463E-2</v>
      </c>
      <c r="F49" s="7"/>
      <c r="G49" s="39">
        <f t="shared" si="1"/>
        <v>4.7000822415438542E-2</v>
      </c>
      <c r="H49" s="139">
        <f>'Costing Model'!H43</f>
        <v>682137</v>
      </c>
      <c r="I49" s="140"/>
      <c r="J49" s="140"/>
    </row>
    <row r="50" spans="1:10" s="4" customFormat="1" ht="21" customHeight="1" x14ac:dyDescent="0.2">
      <c r="A50" s="180"/>
      <c r="B50" s="179"/>
      <c r="C50" s="177">
        <f>'Costing Model'!G44</f>
        <v>691542</v>
      </c>
      <c r="D50" s="178">
        <f>'Costing Model'!I44</f>
        <v>724911</v>
      </c>
      <c r="E50" s="258">
        <f t="shared" si="0"/>
        <v>1.5000042005158143E-2</v>
      </c>
      <c r="F50" s="7"/>
      <c r="G50" s="39">
        <f t="shared" si="1"/>
        <v>4.6999436717362106E-2</v>
      </c>
      <c r="H50" s="139">
        <f>'Costing Model'!H44</f>
        <v>692370</v>
      </c>
      <c r="I50" s="140"/>
      <c r="J50" s="140"/>
    </row>
    <row r="51" spans="1:10" s="4" customFormat="1" ht="21" customHeight="1" x14ac:dyDescent="0.2">
      <c r="A51" s="184"/>
      <c r="B51" s="204"/>
      <c r="C51" s="186">
        <f>'Costing Model'!G45</f>
        <v>701796</v>
      </c>
      <c r="D51" s="187">
        <f>'Costing Model'!I45</f>
        <v>735783</v>
      </c>
      <c r="E51" s="258">
        <f t="shared" si="0"/>
        <v>1.4997703166319765E-2</v>
      </c>
      <c r="F51" s="7"/>
      <c r="G51" s="39">
        <f t="shared" si="1"/>
        <v>4.700086659181818E-2</v>
      </c>
      <c r="H51" s="139">
        <f>'Costing Model'!H45</f>
        <v>702753</v>
      </c>
      <c r="I51" s="140"/>
      <c r="J51" s="140"/>
    </row>
    <row r="52" spans="1:10" s="4" customFormat="1" ht="21" customHeight="1" x14ac:dyDescent="0.2">
      <c r="A52" s="27"/>
      <c r="C52" s="22"/>
      <c r="D52" s="22"/>
      <c r="E52" s="258"/>
      <c r="F52" s="7"/>
      <c r="G52" s="39"/>
      <c r="H52" s="139"/>
      <c r="I52" s="140"/>
      <c r="J52" s="140"/>
    </row>
    <row r="53" spans="1:10" s="4" customFormat="1" ht="21" customHeight="1" x14ac:dyDescent="0.2">
      <c r="A53" s="171" t="s">
        <v>37</v>
      </c>
      <c r="B53" s="203"/>
      <c r="C53" s="173">
        <f>'Costing Model'!G52</f>
        <v>809451</v>
      </c>
      <c r="D53" s="174">
        <f>'Costing Model'!I52</f>
        <v>847494</v>
      </c>
      <c r="E53" s="258"/>
      <c r="F53" s="7"/>
      <c r="G53" s="39">
        <f t="shared" si="1"/>
        <v>4.6998521219937958E-2</v>
      </c>
      <c r="H53" s="139">
        <f>'Costing Model'!H52</f>
        <v>809451</v>
      </c>
      <c r="I53" s="140"/>
      <c r="J53" s="140"/>
    </row>
    <row r="54" spans="1:10" s="4" customFormat="1" ht="21" customHeight="1" x14ac:dyDescent="0.2">
      <c r="A54" s="175" t="s">
        <v>65</v>
      </c>
      <c r="B54" s="179"/>
      <c r="C54" s="177">
        <f>'Costing Model'!G53</f>
        <v>821466</v>
      </c>
      <c r="D54" s="178">
        <f>'Costing Model'!I53</f>
        <v>860208</v>
      </c>
      <c r="E54" s="258">
        <f t="shared" si="0"/>
        <v>1.5001876119477009E-2</v>
      </c>
      <c r="F54" s="7"/>
      <c r="G54" s="39">
        <f t="shared" si="1"/>
        <v>4.7001431367394035E-2</v>
      </c>
      <c r="H54" s="139">
        <f>'Costing Model'!H53</f>
        <v>821592</v>
      </c>
      <c r="I54" s="140"/>
      <c r="J54" s="140"/>
    </row>
    <row r="55" spans="1:10" s="4" customFormat="1" ht="21" customHeight="1" x14ac:dyDescent="0.2">
      <c r="A55" s="175" t="s">
        <v>2</v>
      </c>
      <c r="B55" s="179"/>
      <c r="C55" s="177">
        <f>'Costing Model'!G54</f>
        <v>833670</v>
      </c>
      <c r="D55" s="178">
        <f>'Costing Model'!I54</f>
        <v>873108</v>
      </c>
      <c r="E55" s="258">
        <f t="shared" si="0"/>
        <v>1.4996372970258465E-2</v>
      </c>
      <c r="F55" s="7"/>
      <c r="G55" s="39">
        <f t="shared" si="1"/>
        <v>4.6997539320507105E-2</v>
      </c>
      <c r="H55" s="139">
        <f>'Costing Model'!H54</f>
        <v>833916</v>
      </c>
      <c r="I55" s="140"/>
      <c r="J55" s="140"/>
    </row>
    <row r="56" spans="1:10" s="4" customFormat="1" ht="21" customHeight="1" x14ac:dyDescent="0.2">
      <c r="A56" s="180"/>
      <c r="B56" s="179"/>
      <c r="C56" s="177">
        <f>'Costing Model'!G55</f>
        <v>846057</v>
      </c>
      <c r="D56" s="178">
        <f>'Costing Model'!I55</f>
        <v>886206</v>
      </c>
      <c r="E56" s="258">
        <f t="shared" si="0"/>
        <v>1.5001580560480399E-2</v>
      </c>
      <c r="F56" s="7"/>
      <c r="G56" s="39">
        <f t="shared" si="1"/>
        <v>4.7001322034018453E-2</v>
      </c>
      <c r="H56" s="139">
        <f>'Costing Model'!H55</f>
        <v>846423</v>
      </c>
      <c r="I56" s="140"/>
      <c r="J56" s="140"/>
    </row>
    <row r="57" spans="1:10" s="4" customFormat="1" ht="21" customHeight="1" x14ac:dyDescent="0.2">
      <c r="A57" s="180"/>
      <c r="B57" s="179"/>
      <c r="C57" s="177">
        <f>'Costing Model'!G56</f>
        <v>858624</v>
      </c>
      <c r="D57" s="178">
        <f>'Costing Model'!I56</f>
        <v>899499</v>
      </c>
      <c r="E57" s="258">
        <f t="shared" si="0"/>
        <v>1.4999898443476933E-2</v>
      </c>
      <c r="F57" s="7"/>
      <c r="G57" s="39">
        <f t="shared" si="1"/>
        <v>4.6997981660346258E-2</v>
      </c>
      <c r="H57" s="139">
        <f>'Costing Model'!H56</f>
        <v>859122</v>
      </c>
      <c r="I57" s="140"/>
      <c r="J57" s="140"/>
    </row>
    <row r="58" spans="1:10" s="4" customFormat="1" ht="21" customHeight="1" x14ac:dyDescent="0.2">
      <c r="A58" s="180"/>
      <c r="B58" s="179"/>
      <c r="C58" s="177">
        <f>'Costing Model'!G57</f>
        <v>871380</v>
      </c>
      <c r="D58" s="178">
        <f>'Costing Model'!I57</f>
        <v>912993</v>
      </c>
      <c r="E58" s="258">
        <f t="shared" si="0"/>
        <v>1.5001684270910864E-2</v>
      </c>
      <c r="F58" s="7"/>
      <c r="G58" s="39">
        <f t="shared" si="1"/>
        <v>4.7001916269020776E-2</v>
      </c>
      <c r="H58" s="139">
        <f>'Costing Model'!H57</f>
        <v>872007</v>
      </c>
      <c r="I58" s="140"/>
      <c r="J58" s="140"/>
    </row>
    <row r="59" spans="1:10" s="4" customFormat="1" ht="21" customHeight="1" x14ac:dyDescent="0.2">
      <c r="A59" s="180"/>
      <c r="B59" s="179"/>
      <c r="C59" s="177">
        <f>'Costing Model'!G58</f>
        <v>884328</v>
      </c>
      <c r="D59" s="178">
        <f>'Costing Model'!I58</f>
        <v>926685</v>
      </c>
      <c r="E59" s="258">
        <f t="shared" si="0"/>
        <v>1.4996829110409449E-2</v>
      </c>
      <c r="F59" s="7"/>
      <c r="G59" s="39">
        <f t="shared" si="1"/>
        <v>4.6998769612478772E-2</v>
      </c>
      <c r="H59" s="139">
        <f>'Costing Model'!H58</f>
        <v>885087</v>
      </c>
      <c r="I59" s="140"/>
      <c r="J59" s="140"/>
    </row>
    <row r="60" spans="1:10" s="4" customFormat="1" ht="21" customHeight="1" x14ac:dyDescent="0.2">
      <c r="A60" s="180"/>
      <c r="B60" s="179"/>
      <c r="C60" s="177">
        <f>'Costing Model'!G59</f>
        <v>897471</v>
      </c>
      <c r="D60" s="178">
        <f>'Costing Model'!I59</f>
        <v>940587</v>
      </c>
      <c r="E60" s="258">
        <f t="shared" si="0"/>
        <v>1.500186147396354E-2</v>
      </c>
      <c r="F60" s="7"/>
      <c r="G60" s="39">
        <f t="shared" si="1"/>
        <v>4.6998714331034711E-2</v>
      </c>
      <c r="H60" s="139">
        <f>'Costing Model'!H59</f>
        <v>898365</v>
      </c>
      <c r="I60" s="140"/>
      <c r="J60" s="140"/>
    </row>
    <row r="61" spans="1:10" s="4" customFormat="1" ht="21" customHeight="1" x14ac:dyDescent="0.2">
      <c r="A61" s="184"/>
      <c r="B61" s="204"/>
      <c r="C61" s="186">
        <f>'Costing Model'!G60</f>
        <v>910812</v>
      </c>
      <c r="D61" s="187">
        <f>'Costing Model'!I60</f>
        <v>954696</v>
      </c>
      <c r="E61" s="258">
        <f t="shared" si="0"/>
        <v>1.5000207317345415E-2</v>
      </c>
      <c r="F61" s="7"/>
      <c r="G61" s="39">
        <f t="shared" si="1"/>
        <v>4.7001770051259106E-2</v>
      </c>
      <c r="H61" s="139">
        <f>'Costing Model'!H60</f>
        <v>911838</v>
      </c>
      <c r="I61" s="140"/>
      <c r="J61" s="140"/>
    </row>
  </sheetData>
  <sheetProtection algorithmName="SHA-512" hashValue="/IBZT8Z5zYyvgqGQPFiBhFdOTdRMl5GPzU2hQ7Eu9AsA7Bp5AvpBKXVzTM3N5ldgLkVV0bDPd+jlmflkpyrzIQ==" saltValue="vg6IN3kX3ZmCUA2Tr48l7Q==" spinCount="100000" sheet="1" objects="1" scenarios="1" selectLockedCells="1"/>
  <mergeCells count="7">
    <mergeCell ref="A40:B41"/>
    <mergeCell ref="A38:D38"/>
    <mergeCell ref="A1:D1"/>
    <mergeCell ref="A3:D3"/>
    <mergeCell ref="A5:D5"/>
    <mergeCell ref="A7:D7"/>
    <mergeCell ref="A9:B10"/>
  </mergeCells>
  <phoneticPr fontId="16" type="noConversion"/>
  <pageMargins left="0.55118110236220474" right="0.55118110236220474" top="0.39370078740157483" bottom="0.39370078740157483" header="0.51181102362204722" footer="0.51181102362204722"/>
  <pageSetup scale="96" orientation="portrait" r:id="rId1"/>
  <headerFooter alignWithMargins="0">
    <oddHeader>&amp;C&amp;P</oddHeader>
  </headerFooter>
  <rowBreaks count="1" manualBreakCount="1">
    <brk id="37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79"/>
  <sheetViews>
    <sheetView topLeftCell="A3" workbookViewId="0">
      <selection activeCell="I5" sqref="I5"/>
    </sheetView>
  </sheetViews>
  <sheetFormatPr defaultRowHeight="12.75" x14ac:dyDescent="0.2"/>
  <cols>
    <col min="1" max="1" width="25.5703125" customWidth="1"/>
    <col min="2" max="2" width="4.28515625" customWidth="1"/>
    <col min="3" max="3" width="31" customWidth="1"/>
    <col min="4" max="4" width="34.140625" customWidth="1"/>
    <col min="5" max="5" width="9.140625" style="119" hidden="1" customWidth="1"/>
    <col min="6" max="6" width="3.140625" hidden="1" customWidth="1"/>
    <col min="7" max="7" width="0" hidden="1" customWidth="1"/>
    <col min="8" max="8" width="13.42578125" style="87" hidden="1" customWidth="1"/>
  </cols>
  <sheetData>
    <row r="1" spans="1:8" ht="13.15" customHeight="1" x14ac:dyDescent="0.2">
      <c r="A1" s="305" t="s">
        <v>104</v>
      </c>
      <c r="B1" s="305"/>
      <c r="C1" s="305"/>
      <c r="D1" s="305"/>
      <c r="E1" s="255"/>
    </row>
    <row r="2" spans="1:8" x14ac:dyDescent="0.2">
      <c r="A2" s="1"/>
      <c r="B2" s="1"/>
      <c r="C2" s="1"/>
      <c r="D2" s="1"/>
      <c r="E2" s="255"/>
    </row>
    <row r="3" spans="1:8" ht="24" customHeight="1" x14ac:dyDescent="0.2">
      <c r="A3" s="310" t="s">
        <v>17</v>
      </c>
      <c r="B3" s="310"/>
      <c r="C3" s="310"/>
      <c r="D3" s="310"/>
      <c r="E3" s="256"/>
    </row>
    <row r="4" spans="1:8" ht="6.75" customHeight="1" x14ac:dyDescent="0.2"/>
    <row r="5" spans="1:8" ht="27" customHeight="1" x14ac:dyDescent="0.2">
      <c r="A5" s="315" t="s">
        <v>49</v>
      </c>
      <c r="B5" s="315"/>
      <c r="C5" s="315"/>
      <c r="D5" s="315"/>
      <c r="E5" s="257"/>
    </row>
    <row r="6" spans="1:8" ht="9" customHeight="1" x14ac:dyDescent="0.2">
      <c r="A6" s="6"/>
      <c r="B6" s="6"/>
      <c r="C6" s="6"/>
      <c r="D6" s="6"/>
      <c r="E6" s="257"/>
    </row>
    <row r="7" spans="1:8" ht="22.5" customHeight="1" x14ac:dyDescent="0.2">
      <c r="A7" s="314" t="s">
        <v>40</v>
      </c>
      <c r="B7" s="314"/>
      <c r="C7" s="314"/>
      <c r="D7" s="314"/>
      <c r="E7" s="257"/>
    </row>
    <row r="8" spans="1:8" ht="6.75" customHeight="1" thickBot="1" x14ac:dyDescent="0.25">
      <c r="A8" s="6"/>
      <c r="B8" s="6"/>
      <c r="C8" s="6"/>
      <c r="D8" s="6"/>
      <c r="E8" s="257"/>
    </row>
    <row r="9" spans="1:8" ht="43.5" customHeight="1" x14ac:dyDescent="0.2">
      <c r="A9" s="316" t="s">
        <v>33</v>
      </c>
      <c r="B9" s="317"/>
      <c r="C9" s="233" t="s">
        <v>66</v>
      </c>
      <c r="D9" s="234" t="s">
        <v>67</v>
      </c>
      <c r="G9" s="38" t="s">
        <v>52</v>
      </c>
    </row>
    <row r="10" spans="1:8" ht="22.15" customHeight="1" thickBot="1" x14ac:dyDescent="0.25">
      <c r="A10" s="318"/>
      <c r="B10" s="319"/>
      <c r="C10" s="235" t="str">
        <f>'Tr key PS - F-time {B}'!C10</f>
        <v xml:space="preserve"> 31 March 2024</v>
      </c>
      <c r="D10" s="236" t="str">
        <f>'Tr key PS - F-time {B}'!D10</f>
        <v xml:space="preserve"> 1 April 2024</v>
      </c>
      <c r="G10" s="38"/>
    </row>
    <row r="11" spans="1:8" ht="9.75" customHeight="1" x14ac:dyDescent="0.2">
      <c r="A11" s="20"/>
      <c r="B11" s="20"/>
      <c r="C11" s="21"/>
      <c r="D11" s="21"/>
    </row>
    <row r="12" spans="1:8" s="4" customFormat="1" ht="21" customHeight="1" x14ac:dyDescent="0.2">
      <c r="A12" s="171" t="s">
        <v>18</v>
      </c>
      <c r="B12" s="208"/>
      <c r="C12" s="173">
        <f>'Costing Model'!J8</f>
        <v>726375</v>
      </c>
      <c r="D12" s="174">
        <f>'Costing Model'!L8</f>
        <v>760515</v>
      </c>
      <c r="E12" s="258"/>
      <c r="F12" s="7"/>
      <c r="G12" s="39">
        <f>(D12-H12)/H12</f>
        <v>4.7000516262261226E-2</v>
      </c>
      <c r="H12" s="139">
        <f>'Costing Model'!K8</f>
        <v>726375</v>
      </c>
    </row>
    <row r="13" spans="1:8" s="4" customFormat="1" ht="21" customHeight="1" x14ac:dyDescent="0.2">
      <c r="A13" s="175" t="s">
        <v>62</v>
      </c>
      <c r="B13" s="176"/>
      <c r="C13" s="177">
        <f>'Costing Model'!J9</f>
        <v>737091</v>
      </c>
      <c r="D13" s="178">
        <f>'Costing Model'!L9</f>
        <v>771924</v>
      </c>
      <c r="E13" s="258">
        <f t="shared" ref="E13:E61" si="0">D13/D12-1</f>
        <v>1.5001676495532523E-2</v>
      </c>
      <c r="F13" s="7"/>
      <c r="G13" s="39">
        <f t="shared" ref="G13:G61" si="1">(D13-H13)/H13</f>
        <v>4.7001713074296965E-2</v>
      </c>
      <c r="H13" s="139">
        <f>'Costing Model'!K9</f>
        <v>737271</v>
      </c>
    </row>
    <row r="14" spans="1:8" s="4" customFormat="1" ht="21" customHeight="1" x14ac:dyDescent="0.2">
      <c r="A14" s="175" t="s">
        <v>2</v>
      </c>
      <c r="B14" s="176"/>
      <c r="C14" s="177">
        <f>'Costing Model'!J10</f>
        <v>747951</v>
      </c>
      <c r="D14" s="178">
        <f>'Costing Model'!L10</f>
        <v>783501</v>
      </c>
      <c r="E14" s="258">
        <f t="shared" si="0"/>
        <v>1.4997590436364172E-2</v>
      </c>
      <c r="F14" s="7"/>
      <c r="G14" s="39">
        <f t="shared" si="1"/>
        <v>4.7000717598810152E-2</v>
      </c>
      <c r="H14" s="139">
        <f>'Costing Model'!K10</f>
        <v>748329</v>
      </c>
    </row>
    <row r="15" spans="1:8" s="4" customFormat="1" ht="21" customHeight="1" x14ac:dyDescent="0.2">
      <c r="A15" s="180"/>
      <c r="B15" s="179"/>
      <c r="C15" s="177">
        <f>'Costing Model'!J11</f>
        <v>758985</v>
      </c>
      <c r="D15" s="178">
        <f>'Costing Model'!L11</f>
        <v>795252</v>
      </c>
      <c r="E15" s="258">
        <f t="shared" si="0"/>
        <v>1.4998066371325613E-2</v>
      </c>
      <c r="F15" s="7"/>
      <c r="G15" s="39">
        <f t="shared" si="1"/>
        <v>4.6997254971661039E-2</v>
      </c>
      <c r="H15" s="139">
        <f>'Costing Model'!K11</f>
        <v>759555</v>
      </c>
    </row>
    <row r="16" spans="1:8" s="4" customFormat="1" ht="21" customHeight="1" x14ac:dyDescent="0.2">
      <c r="A16" s="180"/>
      <c r="B16" s="179"/>
      <c r="C16" s="177">
        <f>'Costing Model'!J12</f>
        <v>770181</v>
      </c>
      <c r="D16" s="178">
        <f>'Costing Model'!L12</f>
        <v>807183</v>
      </c>
      <c r="E16" s="258">
        <f t="shared" si="0"/>
        <v>1.5002791567955809E-2</v>
      </c>
      <c r="F16" s="7"/>
      <c r="G16" s="39">
        <f t="shared" si="1"/>
        <v>4.6999217847094946E-2</v>
      </c>
      <c r="H16" s="139">
        <f>'Costing Model'!K12</f>
        <v>770949</v>
      </c>
    </row>
    <row r="17" spans="1:8" s="4" customFormat="1" ht="21" customHeight="1" x14ac:dyDescent="0.2">
      <c r="A17" s="180"/>
      <c r="B17" s="179"/>
      <c r="C17" s="177">
        <f>'Costing Model'!J13</f>
        <v>781539</v>
      </c>
      <c r="D17" s="178">
        <f>'Costing Model'!L13</f>
        <v>819291</v>
      </c>
      <c r="E17" s="258">
        <f t="shared" si="0"/>
        <v>1.5000315913491713E-2</v>
      </c>
      <c r="F17" s="7"/>
      <c r="G17" s="39">
        <f t="shared" si="1"/>
        <v>4.7002534149679684E-2</v>
      </c>
      <c r="H17" s="139">
        <f>'Costing Model'!K13</f>
        <v>782511</v>
      </c>
    </row>
    <row r="18" spans="1:8" s="4" customFormat="1" ht="21" customHeight="1" x14ac:dyDescent="0.2">
      <c r="A18" s="180"/>
      <c r="B18" s="179"/>
      <c r="C18" s="177">
        <f>'Costing Model'!J14</f>
        <v>793074</v>
      </c>
      <c r="D18" s="178">
        <f>'Costing Model'!L14</f>
        <v>831579</v>
      </c>
      <c r="E18" s="258">
        <f t="shared" si="0"/>
        <v>1.4998333925308582E-2</v>
      </c>
      <c r="F18" s="7"/>
      <c r="G18" s="39">
        <f t="shared" si="1"/>
        <v>4.6999055712936735E-2</v>
      </c>
      <c r="H18" s="139">
        <f>'Costing Model'!K14</f>
        <v>794250</v>
      </c>
    </row>
    <row r="19" spans="1:8" s="4" customFormat="1" ht="21" customHeight="1" x14ac:dyDescent="0.2">
      <c r="A19" s="180"/>
      <c r="B19" s="179"/>
      <c r="C19" s="177">
        <f>'Costing Model'!J15</f>
        <v>804777</v>
      </c>
      <c r="D19" s="178">
        <f>'Costing Model'!L15</f>
        <v>844053</v>
      </c>
      <c r="E19" s="258">
        <f t="shared" si="0"/>
        <v>1.5000378797444425E-2</v>
      </c>
      <c r="F19" s="7"/>
      <c r="G19" s="39">
        <f t="shared" si="1"/>
        <v>4.7000420510492295E-2</v>
      </c>
      <c r="H19" s="139">
        <f>'Costing Model'!K15</f>
        <v>806163</v>
      </c>
    </row>
    <row r="20" spans="1:8" s="4" customFormat="1" ht="21" customHeight="1" x14ac:dyDescent="0.2">
      <c r="A20" s="180"/>
      <c r="B20" s="179"/>
      <c r="C20" s="177">
        <f>'Costing Model'!J16</f>
        <v>816666</v>
      </c>
      <c r="D20" s="178">
        <f>'Costing Model'!L16</f>
        <v>856713</v>
      </c>
      <c r="E20" s="258">
        <f t="shared" si="0"/>
        <v>1.4999058116018871E-2</v>
      </c>
      <c r="F20" s="7"/>
      <c r="G20" s="39">
        <f t="shared" si="1"/>
        <v>4.6998738781017187E-2</v>
      </c>
      <c r="H20" s="139">
        <f>'Costing Model'!K16</f>
        <v>818256</v>
      </c>
    </row>
    <row r="21" spans="1:8" s="4" customFormat="1" ht="21" customHeight="1" x14ac:dyDescent="0.2">
      <c r="A21" s="180"/>
      <c r="B21" s="179"/>
      <c r="C21" s="177">
        <f>'Costing Model'!J17</f>
        <v>828717</v>
      </c>
      <c r="D21" s="178">
        <f>'Costing Model'!L17</f>
        <v>869565</v>
      </c>
      <c r="E21" s="258">
        <f t="shared" si="0"/>
        <v>1.5001523263916905E-2</v>
      </c>
      <c r="F21" s="7"/>
      <c r="G21" s="39">
        <f t="shared" si="1"/>
        <v>4.7001369006982298E-2</v>
      </c>
      <c r="H21" s="139">
        <f>'Costing Model'!K17</f>
        <v>830529</v>
      </c>
    </row>
    <row r="22" spans="1:8" s="4" customFormat="1" ht="21" customHeight="1" x14ac:dyDescent="0.2">
      <c r="A22" s="180"/>
      <c r="B22" s="179"/>
      <c r="C22" s="177">
        <f>'Costing Model'!J18</f>
        <v>840963</v>
      </c>
      <c r="D22" s="178">
        <f>'Costing Model'!L18</f>
        <v>882609</v>
      </c>
      <c r="E22" s="258">
        <f t="shared" si="0"/>
        <v>1.5000603750150887E-2</v>
      </c>
      <c r="F22" s="7"/>
      <c r="G22" s="39">
        <f t="shared" si="1"/>
        <v>4.700066904866973E-2</v>
      </c>
      <c r="H22" s="139">
        <f>'Costing Model'!K18</f>
        <v>842988</v>
      </c>
    </row>
    <row r="23" spans="1:8" s="4" customFormat="1" ht="21" customHeight="1" x14ac:dyDescent="0.2">
      <c r="A23" s="184"/>
      <c r="B23" s="204"/>
      <c r="C23" s="186">
        <f>'Costing Model'!J19</f>
        <v>853383</v>
      </c>
      <c r="D23" s="187">
        <f>'Costing Model'!L19</f>
        <v>895848</v>
      </c>
      <c r="E23" s="258">
        <f t="shared" si="0"/>
        <v>1.4999847044387726E-2</v>
      </c>
      <c r="F23" s="7"/>
      <c r="G23" s="39">
        <f t="shared" si="1"/>
        <v>4.7000291012618725E-2</v>
      </c>
      <c r="H23" s="139">
        <f>'Costing Model'!K19</f>
        <v>855633</v>
      </c>
    </row>
    <row r="24" spans="1:8" s="4" customFormat="1" ht="12" customHeight="1" x14ac:dyDescent="0.2">
      <c r="A24" s="27"/>
      <c r="C24" s="22"/>
      <c r="D24" s="22"/>
      <c r="E24" s="258"/>
      <c r="F24" s="23"/>
      <c r="G24" s="39"/>
      <c r="H24" s="141"/>
    </row>
    <row r="25" spans="1:8" s="4" customFormat="1" ht="21" customHeight="1" x14ac:dyDescent="0.2">
      <c r="A25" s="171" t="s">
        <v>20</v>
      </c>
      <c r="B25" s="208"/>
      <c r="C25" s="173">
        <f>'Costing Model'!J22</f>
        <v>857223</v>
      </c>
      <c r="D25" s="174">
        <f>'Costing Model'!L22</f>
        <v>897513</v>
      </c>
      <c r="E25" s="258"/>
      <c r="F25" s="7"/>
      <c r="G25" s="39">
        <f t="shared" si="1"/>
        <v>4.700060544339104E-2</v>
      </c>
      <c r="H25" s="139">
        <f>'Costing Model'!K22</f>
        <v>857223</v>
      </c>
    </row>
    <row r="26" spans="1:8" s="4" customFormat="1" ht="21" customHeight="1" x14ac:dyDescent="0.2">
      <c r="A26" s="175" t="s">
        <v>63</v>
      </c>
      <c r="B26" s="176"/>
      <c r="C26" s="177">
        <f>'Costing Model'!J23</f>
        <v>869895</v>
      </c>
      <c r="D26" s="178">
        <f>'Costing Model'!L23</f>
        <v>910977</v>
      </c>
      <c r="E26" s="258">
        <f t="shared" si="0"/>
        <v>1.5001454017936178E-2</v>
      </c>
      <c r="F26" s="7"/>
      <c r="G26" s="39">
        <f t="shared" si="1"/>
        <v>4.7002520454992119E-2</v>
      </c>
      <c r="H26" s="139">
        <f>'Costing Model'!K23</f>
        <v>870081</v>
      </c>
    </row>
    <row r="27" spans="1:8" s="4" customFormat="1" ht="21" customHeight="1" x14ac:dyDescent="0.2">
      <c r="A27" s="175"/>
      <c r="B27" s="176"/>
      <c r="C27" s="177">
        <f>'Costing Model'!J24</f>
        <v>882762</v>
      </c>
      <c r="D27" s="178">
        <f>'Costing Model'!L24</f>
        <v>924642</v>
      </c>
      <c r="E27" s="258">
        <f t="shared" si="0"/>
        <v>1.5000378714281393E-2</v>
      </c>
      <c r="F27" s="7"/>
      <c r="G27" s="39">
        <f t="shared" si="1"/>
        <v>4.7000794896357743E-2</v>
      </c>
      <c r="H27" s="139">
        <f>'Costing Model'!K24</f>
        <v>883134</v>
      </c>
    </row>
    <row r="28" spans="1:8" s="4" customFormat="1" ht="21" customHeight="1" x14ac:dyDescent="0.2">
      <c r="A28" s="180"/>
      <c r="B28" s="179"/>
      <c r="C28" s="177">
        <f>'Costing Model'!J25</f>
        <v>895806</v>
      </c>
      <c r="D28" s="178">
        <f>'Costing Model'!L25</f>
        <v>938511</v>
      </c>
      <c r="E28" s="258">
        <f t="shared" si="0"/>
        <v>1.4999318655219973E-2</v>
      </c>
      <c r="F28" s="7"/>
      <c r="G28" s="39">
        <f t="shared" si="1"/>
        <v>4.7002439816193821E-2</v>
      </c>
      <c r="H28" s="139">
        <f>'Costing Model'!K25</f>
        <v>896379</v>
      </c>
    </row>
    <row r="29" spans="1:8" s="4" customFormat="1" ht="21" customHeight="1" x14ac:dyDescent="0.2">
      <c r="A29" s="180"/>
      <c r="B29" s="179"/>
      <c r="C29" s="177">
        <f>'Costing Model'!J26</f>
        <v>909054</v>
      </c>
      <c r="D29" s="178">
        <f>'Costing Model'!L26</f>
        <v>952587</v>
      </c>
      <c r="E29" s="258">
        <f t="shared" si="0"/>
        <v>1.4998225913175123E-2</v>
      </c>
      <c r="F29" s="7"/>
      <c r="G29" s="39">
        <f t="shared" si="1"/>
        <v>4.7000247300305005E-2</v>
      </c>
      <c r="H29" s="139">
        <f>'Costing Model'!K26</f>
        <v>909825</v>
      </c>
    </row>
    <row r="30" spans="1:8" s="4" customFormat="1" ht="21" customHeight="1" x14ac:dyDescent="0.2">
      <c r="A30" s="180"/>
      <c r="B30" s="179"/>
      <c r="C30" s="177">
        <f>'Costing Model'!J27</f>
        <v>922500</v>
      </c>
      <c r="D30" s="178">
        <f>'Costing Model'!L27</f>
        <v>966879</v>
      </c>
      <c r="E30" s="258">
        <f t="shared" si="0"/>
        <v>1.5003354024356819E-2</v>
      </c>
      <c r="F30" s="7"/>
      <c r="G30" s="39">
        <f t="shared" si="1"/>
        <v>4.7004132231404962E-2</v>
      </c>
      <c r="H30" s="139">
        <f>'Costing Model'!K27</f>
        <v>923472</v>
      </c>
    </row>
    <row r="31" spans="1:8" s="4" customFormat="1" ht="21" customHeight="1" x14ac:dyDescent="0.2">
      <c r="A31" s="180"/>
      <c r="B31" s="179"/>
      <c r="C31" s="177">
        <f>'Costing Model'!J28</f>
        <v>936147</v>
      </c>
      <c r="D31" s="178">
        <f>'Costing Model'!L28</f>
        <v>981381</v>
      </c>
      <c r="E31" s="258">
        <f t="shared" si="0"/>
        <v>1.4998774407138926E-2</v>
      </c>
      <c r="F31" s="7"/>
      <c r="G31" s="39">
        <f t="shared" si="1"/>
        <v>4.7000723334250837E-2</v>
      </c>
      <c r="H31" s="139">
        <f>'Costing Model'!K28</f>
        <v>937326</v>
      </c>
    </row>
    <row r="32" spans="1:8" s="4" customFormat="1" ht="21" customHeight="1" x14ac:dyDescent="0.2">
      <c r="A32" s="180"/>
      <c r="B32" s="179"/>
      <c r="C32" s="177">
        <f>'Costing Model'!J29</f>
        <v>950001</v>
      </c>
      <c r="D32" s="178">
        <f>'Costing Model'!L29</f>
        <v>996102</v>
      </c>
      <c r="E32" s="258">
        <f t="shared" si="0"/>
        <v>1.5000290407089611E-2</v>
      </c>
      <c r="F32" s="7"/>
      <c r="G32" s="39">
        <f t="shared" si="1"/>
        <v>4.7003102848061348E-2</v>
      </c>
      <c r="H32" s="139">
        <f>'Costing Model'!K29</f>
        <v>951384</v>
      </c>
    </row>
    <row r="33" spans="1:8" s="4" customFormat="1" ht="21" customHeight="1" x14ac:dyDescent="0.2">
      <c r="A33" s="180"/>
      <c r="B33" s="179"/>
      <c r="C33" s="177">
        <f>'Costing Model'!J30</f>
        <v>964065</v>
      </c>
      <c r="D33" s="178">
        <f>'Costing Model'!L30</f>
        <v>1011042</v>
      </c>
      <c r="E33" s="258">
        <f t="shared" si="0"/>
        <v>1.4998464012721646E-2</v>
      </c>
      <c r="F33" s="7"/>
      <c r="G33" s="39">
        <f t="shared" si="1"/>
        <v>4.700125821333706E-2</v>
      </c>
      <c r="H33" s="139">
        <f>'Costing Model'!K30</f>
        <v>965655</v>
      </c>
    </row>
    <row r="34" spans="1:8" s="4" customFormat="1" ht="21" customHeight="1" x14ac:dyDescent="0.2">
      <c r="A34" s="180"/>
      <c r="B34" s="179"/>
      <c r="C34" s="177">
        <f>'Costing Model'!J31</f>
        <v>978336</v>
      </c>
      <c r="D34" s="178">
        <f>'Costing Model'!L31</f>
        <v>1026207</v>
      </c>
      <c r="E34" s="258">
        <f t="shared" si="0"/>
        <v>1.4999376880485693E-2</v>
      </c>
      <c r="F34" s="7"/>
      <c r="G34" s="39">
        <f t="shared" si="1"/>
        <v>4.6998292084208207E-2</v>
      </c>
      <c r="H34" s="139">
        <f>'Costing Model'!K31</f>
        <v>980142</v>
      </c>
    </row>
    <row r="35" spans="1:8" s="4" customFormat="1" ht="21" customHeight="1" x14ac:dyDescent="0.2">
      <c r="A35" s="180"/>
      <c r="B35" s="179"/>
      <c r="C35" s="177">
        <f>'Costing Model'!J32</f>
        <v>992817</v>
      </c>
      <c r="D35" s="178">
        <f>'Costing Model'!L32</f>
        <v>1041600</v>
      </c>
      <c r="E35" s="258">
        <f t="shared" si="0"/>
        <v>1.4999897681462038E-2</v>
      </c>
      <c r="F35" s="7"/>
      <c r="G35" s="39">
        <f t="shared" si="1"/>
        <v>4.7000428208700477E-2</v>
      </c>
      <c r="H35" s="139">
        <f>'Costing Model'!K32</f>
        <v>994842</v>
      </c>
    </row>
    <row r="36" spans="1:8" s="4" customFormat="1" ht="21" customHeight="1" x14ac:dyDescent="0.2">
      <c r="A36" s="180"/>
      <c r="B36" s="179"/>
      <c r="C36" s="177">
        <f>'Costing Model'!J33</f>
        <v>1007517</v>
      </c>
      <c r="D36" s="178">
        <f>'Costing Model'!L33</f>
        <v>1057224</v>
      </c>
      <c r="E36" s="258">
        <f t="shared" si="0"/>
        <v>1.4999999999999902E-2</v>
      </c>
      <c r="F36" s="7"/>
      <c r="G36" s="39">
        <f t="shared" si="1"/>
        <v>4.699797081901072E-2</v>
      </c>
      <c r="H36" s="139">
        <f>'Costing Model'!K33</f>
        <v>1009767</v>
      </c>
    </row>
    <row r="37" spans="1:8" s="4" customFormat="1" ht="21" customHeight="1" x14ac:dyDescent="0.2">
      <c r="A37" s="184"/>
      <c r="B37" s="204"/>
      <c r="C37" s="186">
        <f>'Costing Model'!J34</f>
        <v>1022436</v>
      </c>
      <c r="D37" s="187">
        <f>'Costing Model'!L34</f>
        <v>1073082</v>
      </c>
      <c r="E37" s="258">
        <f t="shared" si="0"/>
        <v>1.4999659485596339E-2</v>
      </c>
      <c r="F37" s="7"/>
      <c r="G37" s="39">
        <f t="shared" si="1"/>
        <v>4.7000178552088913E-2</v>
      </c>
      <c r="H37" s="139">
        <f>'Costing Model'!K34</f>
        <v>1024911</v>
      </c>
    </row>
    <row r="38" spans="1:8" s="4" customFormat="1" ht="12" customHeight="1" x14ac:dyDescent="0.2">
      <c r="A38" s="320"/>
      <c r="B38" s="320"/>
      <c r="C38" s="320"/>
      <c r="D38" s="320"/>
      <c r="E38" s="258"/>
      <c r="F38" s="7"/>
      <c r="G38" s="39"/>
      <c r="H38" s="139"/>
    </row>
    <row r="39" spans="1:8" s="4" customFormat="1" ht="12" customHeight="1" thickBot="1" x14ac:dyDescent="0.25">
      <c r="A39" s="27"/>
      <c r="C39" s="22"/>
      <c r="D39" s="22"/>
      <c r="E39" s="258"/>
      <c r="F39" s="7"/>
      <c r="G39" s="39"/>
      <c r="H39" s="139"/>
    </row>
    <row r="40" spans="1:8" s="4" customFormat="1" ht="24" customHeight="1" x14ac:dyDescent="0.2">
      <c r="A40" s="316" t="s">
        <v>33</v>
      </c>
      <c r="B40" s="317"/>
      <c r="C40" s="233" t="s">
        <v>66</v>
      </c>
      <c r="D40" s="234" t="s">
        <v>67</v>
      </c>
      <c r="E40" s="258"/>
      <c r="F40" s="7"/>
      <c r="G40" s="39"/>
      <c r="H40" s="139"/>
    </row>
    <row r="41" spans="1:8" s="4" customFormat="1" ht="21.6" customHeight="1" thickBot="1" x14ac:dyDescent="0.25">
      <c r="A41" s="318"/>
      <c r="B41" s="319"/>
      <c r="C41" s="235" t="str">
        <f>C10</f>
        <v xml:space="preserve"> 31 March 2024</v>
      </c>
      <c r="D41" s="236" t="str">
        <f>D10</f>
        <v xml:space="preserve"> 1 April 2024</v>
      </c>
      <c r="E41" s="258"/>
      <c r="F41" s="7"/>
      <c r="G41" s="39"/>
      <c r="H41" s="139"/>
    </row>
    <row r="42" spans="1:8" s="4" customFormat="1" ht="12" customHeight="1" x14ac:dyDescent="0.2">
      <c r="A42" s="27"/>
      <c r="C42" s="22"/>
      <c r="D42" s="22"/>
      <c r="E42" s="258"/>
      <c r="F42" s="7"/>
      <c r="G42" s="39"/>
      <c r="H42" s="139"/>
    </row>
    <row r="43" spans="1:8" s="4" customFormat="1" ht="21" customHeight="1" x14ac:dyDescent="0.2">
      <c r="A43" s="171" t="s">
        <v>34</v>
      </c>
      <c r="B43" s="208"/>
      <c r="C43" s="173">
        <f>'Costing Model'!J37</f>
        <v>1039737</v>
      </c>
      <c r="D43" s="174">
        <f>'Costing Model'!L37</f>
        <v>1088607</v>
      </c>
      <c r="E43" s="258"/>
      <c r="F43" s="7"/>
      <c r="G43" s="39">
        <f t="shared" si="1"/>
        <v>4.7002270766549621E-2</v>
      </c>
      <c r="H43" s="139">
        <f>'Costing Model'!K37</f>
        <v>1039737</v>
      </c>
    </row>
    <row r="44" spans="1:8" s="4" customFormat="1" ht="21" customHeight="1" x14ac:dyDescent="0.2">
      <c r="A44" s="181" t="s">
        <v>35</v>
      </c>
      <c r="B44" s="176"/>
      <c r="C44" s="177">
        <f>'Costing Model'!J38</f>
        <v>1055148</v>
      </c>
      <c r="D44" s="178">
        <f>'Costing Model'!L38</f>
        <v>1104936</v>
      </c>
      <c r="E44" s="258">
        <f t="shared" si="0"/>
        <v>1.499990354645897E-2</v>
      </c>
      <c r="F44" s="7"/>
      <c r="G44" s="39">
        <f t="shared" si="1"/>
        <v>4.7001233732638197E-2</v>
      </c>
      <c r="H44" s="139">
        <f>'Costing Model'!K38</f>
        <v>1055334</v>
      </c>
    </row>
    <row r="45" spans="1:8" s="4" customFormat="1" ht="21" customHeight="1" x14ac:dyDescent="0.2">
      <c r="A45" s="175" t="s">
        <v>64</v>
      </c>
      <c r="B45" s="176"/>
      <c r="C45" s="177">
        <f>'Costing Model'!J39</f>
        <v>1070781</v>
      </c>
      <c r="D45" s="178">
        <f>'Costing Model'!L39</f>
        <v>1121508</v>
      </c>
      <c r="E45" s="258">
        <f t="shared" si="0"/>
        <v>1.4998153739221198E-2</v>
      </c>
      <c r="F45" s="7"/>
      <c r="G45" s="39">
        <f t="shared" si="1"/>
        <v>4.6998361596952851E-2</v>
      </c>
      <c r="H45" s="139">
        <f>'Costing Model'!K39</f>
        <v>1071165</v>
      </c>
    </row>
    <row r="46" spans="1:8" s="4" customFormat="1" ht="21" customHeight="1" x14ac:dyDescent="0.2">
      <c r="A46" s="175"/>
      <c r="B46" s="176"/>
      <c r="C46" s="177">
        <f>'Costing Model'!J40</f>
        <v>1086660</v>
      </c>
      <c r="D46" s="178">
        <f>'Costing Model'!L40</f>
        <v>1138332</v>
      </c>
      <c r="E46" s="258">
        <f t="shared" si="0"/>
        <v>1.5001230486095585E-2</v>
      </c>
      <c r="F46" s="7"/>
      <c r="G46" s="39">
        <f t="shared" si="1"/>
        <v>4.6999125302488058E-2</v>
      </c>
      <c r="H46" s="139">
        <f>'Costing Model'!K40</f>
        <v>1087233</v>
      </c>
    </row>
    <row r="47" spans="1:8" s="4" customFormat="1" ht="21" customHeight="1" x14ac:dyDescent="0.2">
      <c r="A47" s="180"/>
      <c r="B47" s="179"/>
      <c r="C47" s="177">
        <f>'Costing Model'!J41</f>
        <v>1102767</v>
      </c>
      <c r="D47" s="178">
        <f>'Costing Model'!L41</f>
        <v>1155408</v>
      </c>
      <c r="E47" s="258">
        <f t="shared" si="0"/>
        <v>1.5000896047901557E-2</v>
      </c>
      <c r="F47" s="7"/>
      <c r="G47" s="39">
        <f t="shared" si="1"/>
        <v>4.7000519237617812E-2</v>
      </c>
      <c r="H47" s="139">
        <f>'Costing Model'!K41</f>
        <v>1103541</v>
      </c>
    </row>
    <row r="48" spans="1:8" s="4" customFormat="1" ht="21" customHeight="1" x14ac:dyDescent="0.2">
      <c r="A48" s="180"/>
      <c r="B48" s="179"/>
      <c r="C48" s="177">
        <f>'Costing Model'!J42</f>
        <v>1119117</v>
      </c>
      <c r="D48" s="178">
        <f>'Costing Model'!L42</f>
        <v>1172739</v>
      </c>
      <c r="E48" s="258">
        <f t="shared" si="0"/>
        <v>1.4999896140584168E-2</v>
      </c>
      <c r="F48" s="7"/>
      <c r="G48" s="39">
        <f t="shared" si="1"/>
        <v>4.7002389089467654E-2</v>
      </c>
      <c r="H48" s="139">
        <f>'Costing Model'!K42</f>
        <v>1120092</v>
      </c>
    </row>
    <row r="49" spans="1:8" s="4" customFormat="1" ht="21" customHeight="1" x14ac:dyDescent="0.2">
      <c r="A49" s="180"/>
      <c r="B49" s="179"/>
      <c r="C49" s="177">
        <f>'Costing Model'!J43</f>
        <v>1135713</v>
      </c>
      <c r="D49" s="178">
        <f>'Costing Model'!L43</f>
        <v>1190328</v>
      </c>
      <c r="E49" s="258">
        <f t="shared" si="0"/>
        <v>1.499822211080204E-2</v>
      </c>
      <c r="F49" s="7"/>
      <c r="G49" s="39">
        <f t="shared" si="1"/>
        <v>4.6999063238029895E-2</v>
      </c>
      <c r="H49" s="139">
        <f>'Costing Model'!K43</f>
        <v>1136895</v>
      </c>
    </row>
    <row r="50" spans="1:8" s="4" customFormat="1" ht="21" customHeight="1" x14ac:dyDescent="0.2">
      <c r="A50" s="180"/>
      <c r="B50" s="179"/>
      <c r="C50" s="177">
        <f>'Costing Model'!J44</f>
        <v>1152573</v>
      </c>
      <c r="D50" s="178">
        <f>'Costing Model'!L44</f>
        <v>1208184</v>
      </c>
      <c r="E50" s="258">
        <f t="shared" si="0"/>
        <v>1.5000907312942235E-2</v>
      </c>
      <c r="F50" s="7"/>
      <c r="G50" s="39">
        <f t="shared" si="1"/>
        <v>4.7001292087071593E-2</v>
      </c>
      <c r="H50" s="139">
        <f>'Costing Model'!K44</f>
        <v>1153947</v>
      </c>
    </row>
    <row r="51" spans="1:8" s="4" customFormat="1" ht="21" customHeight="1" x14ac:dyDescent="0.2">
      <c r="A51" s="184"/>
      <c r="B51" s="204"/>
      <c r="C51" s="186">
        <f>'Costing Model'!J45</f>
        <v>1169658</v>
      </c>
      <c r="D51" s="187">
        <f>'Costing Model'!L45</f>
        <v>1226307</v>
      </c>
      <c r="E51" s="258">
        <f t="shared" si="0"/>
        <v>1.5000198645239493E-2</v>
      </c>
      <c r="F51" s="7"/>
      <c r="G51" s="39">
        <f t="shared" si="1"/>
        <v>4.7000786334681459E-2</v>
      </c>
      <c r="H51" s="139">
        <f>'Costing Model'!K45</f>
        <v>1171257</v>
      </c>
    </row>
    <row r="52" spans="1:8" s="4" customFormat="1" ht="21" customHeight="1" x14ac:dyDescent="0.2">
      <c r="A52" s="27"/>
      <c r="C52" s="22"/>
      <c r="D52" s="22"/>
      <c r="E52" s="258"/>
      <c r="F52" s="7"/>
      <c r="G52" s="39"/>
      <c r="H52" s="139"/>
    </row>
    <row r="53" spans="1:8" s="4" customFormat="1" ht="21" customHeight="1" x14ac:dyDescent="0.2">
      <c r="A53" s="171" t="s">
        <v>37</v>
      </c>
      <c r="B53" s="203"/>
      <c r="C53" s="173">
        <f>'Costing Model'!J52</f>
        <v>1349082</v>
      </c>
      <c r="D53" s="174">
        <f>'Costing Model'!L52</f>
        <v>1412490</v>
      </c>
      <c r="E53" s="258"/>
      <c r="F53" s="7"/>
      <c r="G53" s="39">
        <f t="shared" si="1"/>
        <v>4.7000849466526128E-2</v>
      </c>
      <c r="H53" s="139">
        <f>'Costing Model'!K52</f>
        <v>1349082</v>
      </c>
    </row>
    <row r="54" spans="1:8" s="4" customFormat="1" ht="21" customHeight="1" x14ac:dyDescent="0.2">
      <c r="A54" s="175" t="s">
        <v>65</v>
      </c>
      <c r="B54" s="179"/>
      <c r="C54" s="177">
        <f>'Costing Model'!J53</f>
        <v>1369110</v>
      </c>
      <c r="D54" s="178">
        <f>'Costing Model'!L53</f>
        <v>1433679</v>
      </c>
      <c r="E54" s="258">
        <f t="shared" si="0"/>
        <v>1.5001168149862965E-2</v>
      </c>
      <c r="F54" s="7"/>
      <c r="G54" s="39">
        <f t="shared" si="1"/>
        <v>4.7000701077907284E-2</v>
      </c>
      <c r="H54" s="139">
        <f>'Costing Model'!K53</f>
        <v>1369320</v>
      </c>
    </row>
    <row r="55" spans="1:8" s="4" customFormat="1" ht="21" customHeight="1" x14ac:dyDescent="0.2">
      <c r="A55" s="175" t="s">
        <v>2</v>
      </c>
      <c r="B55" s="179"/>
      <c r="C55" s="177">
        <f>'Costing Model'!J54</f>
        <v>1389453</v>
      </c>
      <c r="D55" s="178">
        <f>'Costing Model'!L54</f>
        <v>1455183</v>
      </c>
      <c r="E55" s="258">
        <f t="shared" si="0"/>
        <v>1.4999173455145787E-2</v>
      </c>
      <c r="F55" s="7"/>
      <c r="G55" s="39">
        <f t="shared" si="1"/>
        <v>4.700120443959023E-2</v>
      </c>
      <c r="H55" s="139">
        <f>'Costing Model'!K54</f>
        <v>1389858</v>
      </c>
    </row>
    <row r="56" spans="1:8" s="4" customFormat="1" ht="21" customHeight="1" x14ac:dyDescent="0.2">
      <c r="A56" s="180"/>
      <c r="B56" s="179"/>
      <c r="C56" s="177">
        <f>'Costing Model'!J55</f>
        <v>1410096</v>
      </c>
      <c r="D56" s="178">
        <f>'Costing Model'!L55</f>
        <v>1477011</v>
      </c>
      <c r="E56" s="258">
        <f t="shared" si="0"/>
        <v>1.5000175235692081E-2</v>
      </c>
      <c r="F56" s="7"/>
      <c r="G56" s="39">
        <f t="shared" si="1"/>
        <v>4.699980435355864E-2</v>
      </c>
      <c r="H56" s="139">
        <f>'Costing Model'!K55</f>
        <v>1410708</v>
      </c>
    </row>
    <row r="57" spans="1:8" s="4" customFormat="1" ht="21" customHeight="1" x14ac:dyDescent="0.2">
      <c r="A57" s="180"/>
      <c r="B57" s="179"/>
      <c r="C57" s="177">
        <f>'Costing Model'!J56</f>
        <v>1431039</v>
      </c>
      <c r="D57" s="178">
        <f>'Costing Model'!L56</f>
        <v>1499166</v>
      </c>
      <c r="E57" s="258">
        <f t="shared" si="0"/>
        <v>1.4999888287900331E-2</v>
      </c>
      <c r="F57" s="7"/>
      <c r="G57" s="39">
        <f t="shared" si="1"/>
        <v>4.7000873684497235E-2</v>
      </c>
      <c r="H57" s="139">
        <f>'Costing Model'!K56</f>
        <v>1431867</v>
      </c>
    </row>
    <row r="58" spans="1:8" s="4" customFormat="1" ht="21" customHeight="1" x14ac:dyDescent="0.2">
      <c r="A58" s="180"/>
      <c r="B58" s="179"/>
      <c r="C58" s="177">
        <f>'Costing Model'!J57</f>
        <v>1452303</v>
      </c>
      <c r="D58" s="178">
        <f>'Costing Model'!L57</f>
        <v>1521654</v>
      </c>
      <c r="E58" s="258">
        <f t="shared" si="0"/>
        <v>1.50003401891452E-2</v>
      </c>
      <c r="F58" s="7"/>
      <c r="G58" s="39">
        <f t="shared" si="1"/>
        <v>4.6999787387320441E-2</v>
      </c>
      <c r="H58" s="139">
        <f>'Costing Model'!K57</f>
        <v>1453347</v>
      </c>
    </row>
    <row r="59" spans="1:8" s="4" customFormat="1" ht="21" customHeight="1" x14ac:dyDescent="0.2">
      <c r="A59" s="180"/>
      <c r="B59" s="179"/>
      <c r="C59" s="177">
        <f>'Costing Model'!J58</f>
        <v>1473879</v>
      </c>
      <c r="D59" s="178">
        <f>'Costing Model'!L58</f>
        <v>1544478</v>
      </c>
      <c r="E59" s="258">
        <f t="shared" si="0"/>
        <v>1.499946768450644E-2</v>
      </c>
      <c r="F59" s="7"/>
      <c r="G59" s="39">
        <f t="shared" si="1"/>
        <v>4.700080331086097E-2</v>
      </c>
      <c r="H59" s="139">
        <f>'Costing Model'!K58</f>
        <v>1475145</v>
      </c>
    </row>
    <row r="60" spans="1:8" s="4" customFormat="1" ht="21" customHeight="1" x14ac:dyDescent="0.2">
      <c r="A60" s="180"/>
      <c r="B60" s="179"/>
      <c r="C60" s="177">
        <f>'Costing Model'!J59</f>
        <v>1495782</v>
      </c>
      <c r="D60" s="178">
        <f>'Costing Model'!L59</f>
        <v>1567644</v>
      </c>
      <c r="E60" s="258">
        <f t="shared" si="0"/>
        <v>1.4999242462501838E-2</v>
      </c>
      <c r="F60" s="7"/>
      <c r="G60" s="39">
        <f t="shared" si="1"/>
        <v>4.6999444990993629E-2</v>
      </c>
      <c r="H60" s="139">
        <f>'Costing Model'!K59</f>
        <v>1497273</v>
      </c>
    </row>
    <row r="61" spans="1:8" s="4" customFormat="1" ht="21" customHeight="1" x14ac:dyDescent="0.2">
      <c r="A61" s="184"/>
      <c r="B61" s="204"/>
      <c r="C61" s="186">
        <f>'Costing Model'!J60</f>
        <v>1518018</v>
      </c>
      <c r="D61" s="187">
        <f>'Costing Model'!L60</f>
        <v>1591158</v>
      </c>
      <c r="E61" s="258">
        <f t="shared" si="0"/>
        <v>1.4999578986045314E-2</v>
      </c>
      <c r="F61" s="7"/>
      <c r="G61" s="39">
        <f t="shared" si="1"/>
        <v>4.6999765090006057E-2</v>
      </c>
      <c r="H61" s="139">
        <f>'Costing Model'!K60</f>
        <v>1519731</v>
      </c>
    </row>
    <row r="62" spans="1:8" x14ac:dyDescent="0.2">
      <c r="A62" s="28"/>
    </row>
    <row r="63" spans="1:8" x14ac:dyDescent="0.2">
      <c r="A63" s="28"/>
    </row>
    <row r="64" spans="1:8" x14ac:dyDescent="0.2">
      <c r="A64" s="28"/>
    </row>
    <row r="65" spans="1:1" x14ac:dyDescent="0.2">
      <c r="A65" s="28"/>
    </row>
    <row r="66" spans="1:1" x14ac:dyDescent="0.2">
      <c r="A66" s="28"/>
    </row>
    <row r="67" spans="1:1" x14ac:dyDescent="0.2">
      <c r="A67" s="28"/>
    </row>
    <row r="68" spans="1:1" x14ac:dyDescent="0.2">
      <c r="A68" s="28"/>
    </row>
    <row r="69" spans="1:1" x14ac:dyDescent="0.2">
      <c r="A69" s="28"/>
    </row>
    <row r="70" spans="1:1" x14ac:dyDescent="0.2">
      <c r="A70" s="28"/>
    </row>
    <row r="71" spans="1:1" x14ac:dyDescent="0.2">
      <c r="A71" s="28"/>
    </row>
    <row r="72" spans="1:1" x14ac:dyDescent="0.2">
      <c r="A72" s="28"/>
    </row>
    <row r="73" spans="1:1" x14ac:dyDescent="0.2">
      <c r="A73" s="28"/>
    </row>
    <row r="74" spans="1:1" x14ac:dyDescent="0.2">
      <c r="A74" s="28"/>
    </row>
    <row r="75" spans="1:1" x14ac:dyDescent="0.2">
      <c r="A75" s="28"/>
    </row>
    <row r="76" spans="1:1" x14ac:dyDescent="0.2">
      <c r="A76" s="28"/>
    </row>
    <row r="77" spans="1:1" x14ac:dyDescent="0.2">
      <c r="A77" s="28"/>
    </row>
    <row r="78" spans="1:1" x14ac:dyDescent="0.2">
      <c r="A78" s="28"/>
    </row>
    <row r="79" spans="1:1" x14ac:dyDescent="0.2">
      <c r="A79" s="28"/>
    </row>
  </sheetData>
  <sheetProtection algorithmName="SHA-512" hashValue="f/X9O3eTvj4NX26PX+Kz5lBiEwjKTx70IhJYnDOUgrZwVwUVx0sI0t0mPQzmRobQ1Rh45SS9gAqTQWXEcNLrJw==" saltValue="u6nex7R7/8xKxpIMO/KtRw==" spinCount="100000" sheet="1" objects="1" scenarios="1" selectLockedCells="1"/>
  <mergeCells count="7">
    <mergeCell ref="A40:B41"/>
    <mergeCell ref="A9:B10"/>
    <mergeCell ref="A38:D38"/>
    <mergeCell ref="A1:D1"/>
    <mergeCell ref="A3:D3"/>
    <mergeCell ref="A5:D5"/>
    <mergeCell ref="A7:D7"/>
  </mergeCells>
  <phoneticPr fontId="16" type="noConversion"/>
  <pageMargins left="0.55118110236220474" right="0.55118110236220474" top="0.39370078740157483" bottom="0.39370078740157483" header="0.51181102362204722" footer="0.51181102362204722"/>
  <pageSetup scale="96" orientation="portrait" r:id="rId1"/>
  <headerFooter alignWithMargins="0">
    <oddHeader>&amp;C&amp;P</oddHeader>
  </headerFooter>
  <rowBreaks count="1" manualBreakCount="1">
    <brk id="37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84"/>
  <sheetViews>
    <sheetView workbookViewId="0">
      <selection activeCell="E9" sqref="E1:H1048576"/>
    </sheetView>
  </sheetViews>
  <sheetFormatPr defaultRowHeight="12.75" x14ac:dyDescent="0.2"/>
  <cols>
    <col min="1" max="1" width="25.42578125" customWidth="1"/>
    <col min="2" max="2" width="4.28515625" customWidth="1"/>
    <col min="3" max="3" width="31.140625" customWidth="1"/>
    <col min="4" max="4" width="35" customWidth="1"/>
    <col min="5" max="5" width="8.5703125" style="119" hidden="1" customWidth="1"/>
    <col min="6" max="6" width="3.140625" hidden="1" customWidth="1"/>
    <col min="7" max="7" width="0" hidden="1" customWidth="1"/>
    <col min="8" max="8" width="13.42578125" style="87" hidden="1" customWidth="1"/>
  </cols>
  <sheetData>
    <row r="1" spans="1:8" ht="13.15" customHeight="1" x14ac:dyDescent="0.2">
      <c r="A1" s="305" t="s">
        <v>100</v>
      </c>
      <c r="B1" s="305"/>
      <c r="C1" s="305"/>
      <c r="D1" s="305"/>
      <c r="E1" s="255"/>
    </row>
    <row r="2" spans="1:8" x14ac:dyDescent="0.2">
      <c r="A2" s="1"/>
      <c r="B2" s="1"/>
      <c r="C2" s="1"/>
      <c r="D2" s="1"/>
      <c r="E2" s="255"/>
    </row>
    <row r="3" spans="1:8" ht="24" customHeight="1" x14ac:dyDescent="0.2">
      <c r="A3" s="310" t="s">
        <v>17</v>
      </c>
      <c r="B3" s="310"/>
      <c r="C3" s="310"/>
      <c r="D3" s="310"/>
      <c r="E3" s="256"/>
    </row>
    <row r="4" spans="1:8" ht="6.75" customHeight="1" x14ac:dyDescent="0.2"/>
    <row r="5" spans="1:8" ht="27.6" customHeight="1" x14ac:dyDescent="0.2">
      <c r="A5" s="315" t="s">
        <v>50</v>
      </c>
      <c r="B5" s="315"/>
      <c r="C5" s="315"/>
      <c r="D5" s="315"/>
      <c r="E5" s="257"/>
    </row>
    <row r="6" spans="1:8" ht="9" customHeight="1" x14ac:dyDescent="0.2">
      <c r="A6" s="6"/>
      <c r="B6" s="6"/>
      <c r="C6" s="6"/>
      <c r="D6" s="6"/>
      <c r="E6" s="257"/>
    </row>
    <row r="7" spans="1:8" ht="22.5" customHeight="1" x14ac:dyDescent="0.2">
      <c r="A7" s="314" t="s">
        <v>41</v>
      </c>
      <c r="B7" s="314"/>
      <c r="C7" s="314"/>
      <c r="D7" s="314"/>
      <c r="E7" s="257"/>
    </row>
    <row r="8" spans="1:8" ht="6.75" customHeight="1" thickBot="1" x14ac:dyDescent="0.25">
      <c r="A8" s="6"/>
      <c r="B8" s="6"/>
      <c r="C8" s="6"/>
      <c r="D8" s="6"/>
      <c r="E8" s="257"/>
    </row>
    <row r="9" spans="1:8" ht="46.5" customHeight="1" x14ac:dyDescent="0.2">
      <c r="A9" s="316" t="s">
        <v>33</v>
      </c>
      <c r="B9" s="317"/>
      <c r="C9" s="233" t="s">
        <v>66</v>
      </c>
      <c r="D9" s="234" t="s">
        <v>67</v>
      </c>
      <c r="G9" s="38" t="s">
        <v>52</v>
      </c>
    </row>
    <row r="10" spans="1:8" ht="21" customHeight="1" thickBot="1" x14ac:dyDescent="0.25">
      <c r="A10" s="318"/>
      <c r="B10" s="319"/>
      <c r="C10" s="235" t="str">
        <f>'Tr key PS - F-time {B}'!C10</f>
        <v xml:space="preserve"> 31 March 2024</v>
      </c>
      <c r="D10" s="236" t="str">
        <f>'Tr key PS - F-time {B}'!D10</f>
        <v xml:space="preserve"> 1 April 2024</v>
      </c>
      <c r="G10" s="38"/>
    </row>
    <row r="11" spans="1:8" ht="9.75" customHeight="1" x14ac:dyDescent="0.2">
      <c r="A11" s="20"/>
      <c r="B11" s="20"/>
      <c r="C11" s="21"/>
      <c r="D11" s="21"/>
    </row>
    <row r="12" spans="1:8" s="4" customFormat="1" ht="21" customHeight="1" x14ac:dyDescent="0.2">
      <c r="A12" s="209" t="s">
        <v>18</v>
      </c>
      <c r="B12" s="210"/>
      <c r="C12" s="211">
        <f>'Costing Model'!M8</f>
        <v>871650</v>
      </c>
      <c r="D12" s="212">
        <f>'Costing Model'!O8</f>
        <v>912618</v>
      </c>
      <c r="E12" s="258"/>
      <c r="F12" s="7"/>
      <c r="G12" s="39">
        <f>(D12-H12)/H12</f>
        <v>4.7000516262261226E-2</v>
      </c>
      <c r="H12" s="139">
        <f>'Costing Model'!N8</f>
        <v>871650</v>
      </c>
    </row>
    <row r="13" spans="1:8" s="4" customFormat="1" ht="21" customHeight="1" x14ac:dyDescent="0.2">
      <c r="A13" s="213" t="s">
        <v>62</v>
      </c>
      <c r="B13" s="214"/>
      <c r="C13" s="215">
        <f>'Costing Model'!M9</f>
        <v>884508</v>
      </c>
      <c r="D13" s="216">
        <f>'Costing Model'!O9</f>
        <v>926307</v>
      </c>
      <c r="E13" s="258">
        <f t="shared" ref="E13:E62" si="0">D13/D12-1</f>
        <v>1.4999704147847126E-2</v>
      </c>
      <c r="F13" s="7"/>
      <c r="G13" s="39">
        <f t="shared" ref="G13:G62" si="1">(D13-H13)/H13</f>
        <v>4.7001098647713867E-2</v>
      </c>
      <c r="H13" s="139">
        <f>'Costing Model'!N9</f>
        <v>884724</v>
      </c>
    </row>
    <row r="14" spans="1:8" s="4" customFormat="1" ht="21" customHeight="1" x14ac:dyDescent="0.2">
      <c r="A14" s="213" t="s">
        <v>2</v>
      </c>
      <c r="B14" s="214"/>
      <c r="C14" s="215">
        <f>'Costing Model'!M10</f>
        <v>897540</v>
      </c>
      <c r="D14" s="216">
        <f>'Costing Model'!O10</f>
        <v>940200</v>
      </c>
      <c r="E14" s="258">
        <f t="shared" si="0"/>
        <v>1.4998267313104607E-2</v>
      </c>
      <c r="F14" s="7"/>
      <c r="G14" s="39">
        <f t="shared" si="1"/>
        <v>4.6997982173639971E-2</v>
      </c>
      <c r="H14" s="139">
        <f>'Costing Model'!N10</f>
        <v>897996</v>
      </c>
    </row>
    <row r="15" spans="1:8" s="4" customFormat="1" ht="21" customHeight="1" x14ac:dyDescent="0.2">
      <c r="A15" s="217"/>
      <c r="B15" s="218"/>
      <c r="C15" s="215">
        <f>'Costing Model'!M11</f>
        <v>910782</v>
      </c>
      <c r="D15" s="216">
        <f>'Costing Model'!O11</f>
        <v>954303</v>
      </c>
      <c r="E15" s="258">
        <f t="shared" si="0"/>
        <v>1.4999999999999902E-2</v>
      </c>
      <c r="F15" s="7"/>
      <c r="G15" s="39">
        <f t="shared" si="1"/>
        <v>4.6997913251838247E-2</v>
      </c>
      <c r="H15" s="139">
        <f>'Costing Model'!N11</f>
        <v>911466</v>
      </c>
    </row>
    <row r="16" spans="1:8" s="4" customFormat="1" ht="21" customHeight="1" x14ac:dyDescent="0.2">
      <c r="A16" s="217"/>
      <c r="B16" s="218"/>
      <c r="C16" s="215">
        <f>'Costing Model'!M12</f>
        <v>924216</v>
      </c>
      <c r="D16" s="216">
        <f>'Costing Model'!O12</f>
        <v>968619</v>
      </c>
      <c r="E16" s="258">
        <f t="shared" si="0"/>
        <v>1.5001524672981326E-2</v>
      </c>
      <c r="F16" s="7"/>
      <c r="G16" s="39">
        <f t="shared" si="1"/>
        <v>4.7000606396674222E-2</v>
      </c>
      <c r="H16" s="139">
        <f>'Costing Model'!N12</f>
        <v>925137</v>
      </c>
    </row>
    <row r="17" spans="1:8" s="4" customFormat="1" ht="21" customHeight="1" x14ac:dyDescent="0.2">
      <c r="A17" s="217"/>
      <c r="B17" s="218"/>
      <c r="C17" s="215">
        <f>'Costing Model'!M13</f>
        <v>937848</v>
      </c>
      <c r="D17" s="216">
        <f>'Costing Model'!O13</f>
        <v>983148</v>
      </c>
      <c r="E17" s="258">
        <f t="shared" si="0"/>
        <v>1.4999705766663762E-2</v>
      </c>
      <c r="F17" s="7"/>
      <c r="G17" s="39">
        <f t="shared" si="1"/>
        <v>4.6999249213271352E-2</v>
      </c>
      <c r="H17" s="139">
        <f>'Costing Model'!N13</f>
        <v>939015</v>
      </c>
    </row>
    <row r="18" spans="1:8" s="4" customFormat="1" ht="21" customHeight="1" x14ac:dyDescent="0.2">
      <c r="A18" s="217"/>
      <c r="B18" s="218"/>
      <c r="C18" s="215">
        <f>'Costing Model'!M14</f>
        <v>951690</v>
      </c>
      <c r="D18" s="216">
        <f>'Costing Model'!O14</f>
        <v>997896</v>
      </c>
      <c r="E18" s="258">
        <f t="shared" si="0"/>
        <v>1.5000793369869037E-2</v>
      </c>
      <c r="F18" s="7"/>
      <c r="G18" s="39">
        <f t="shared" si="1"/>
        <v>4.7000314762354424E-2</v>
      </c>
      <c r="H18" s="139">
        <f>'Costing Model'!N14</f>
        <v>953100</v>
      </c>
    </row>
    <row r="19" spans="1:8" s="4" customFormat="1" ht="21" customHeight="1" x14ac:dyDescent="0.2">
      <c r="A19" s="217"/>
      <c r="B19" s="218"/>
      <c r="C19" s="215">
        <f>'Costing Model'!M15</f>
        <v>965733</v>
      </c>
      <c r="D19" s="216">
        <f>'Costing Model'!O15</f>
        <v>1012866</v>
      </c>
      <c r="E19" s="258">
        <f t="shared" si="0"/>
        <v>1.5001563289160469E-2</v>
      </c>
      <c r="F19" s="7"/>
      <c r="G19" s="39">
        <f t="shared" si="1"/>
        <v>4.7003550772952103E-2</v>
      </c>
      <c r="H19" s="139">
        <f>'Costing Model'!N15</f>
        <v>967395</v>
      </c>
    </row>
    <row r="20" spans="1:8" s="4" customFormat="1" ht="21" customHeight="1" x14ac:dyDescent="0.2">
      <c r="A20" s="217"/>
      <c r="B20" s="218"/>
      <c r="C20" s="215">
        <f>'Costing Model'!M16</f>
        <v>979998</v>
      </c>
      <c r="D20" s="216">
        <f>'Costing Model'!O16</f>
        <v>1028058</v>
      </c>
      <c r="E20" s="258">
        <f t="shared" si="0"/>
        <v>1.4999022575542975E-2</v>
      </c>
      <c r="F20" s="7"/>
      <c r="G20" s="39">
        <f t="shared" si="1"/>
        <v>4.7002462557515688E-2</v>
      </c>
      <c r="H20" s="139">
        <f>'Costing Model'!N16</f>
        <v>981906</v>
      </c>
    </row>
    <row r="21" spans="1:8" s="4" customFormat="1" ht="21" customHeight="1" x14ac:dyDescent="0.2">
      <c r="A21" s="217"/>
      <c r="B21" s="218"/>
      <c r="C21" s="215">
        <f>'Costing Model'!M17</f>
        <v>994461</v>
      </c>
      <c r="D21" s="216">
        <f>'Costing Model'!O17</f>
        <v>1043478</v>
      </c>
      <c r="E21" s="258">
        <f t="shared" si="0"/>
        <v>1.4999153744243987E-2</v>
      </c>
      <c r="F21" s="7"/>
      <c r="G21" s="39">
        <f t="shared" si="1"/>
        <v>4.7000108364538308E-2</v>
      </c>
      <c r="H21" s="139">
        <f>'Costing Model'!N17</f>
        <v>996636</v>
      </c>
    </row>
    <row r="22" spans="1:8" s="4" customFormat="1" ht="21" customHeight="1" x14ac:dyDescent="0.2">
      <c r="A22" s="217"/>
      <c r="B22" s="218"/>
      <c r="C22" s="215">
        <f>'Costing Model'!M18</f>
        <v>1009158</v>
      </c>
      <c r="D22" s="216">
        <f>'Costing Model'!O18</f>
        <v>1059129</v>
      </c>
      <c r="E22" s="258">
        <f t="shared" si="0"/>
        <v>1.4998878749719724E-2</v>
      </c>
      <c r="F22" s="7"/>
      <c r="G22" s="39">
        <f t="shared" si="1"/>
        <v>4.6999510668900783E-2</v>
      </c>
      <c r="H22" s="139">
        <f>'Costing Model'!N18</f>
        <v>1011585</v>
      </c>
    </row>
    <row r="23" spans="1:8" s="4" customFormat="1" ht="21" customHeight="1" x14ac:dyDescent="0.2">
      <c r="A23" s="219"/>
      <c r="B23" s="220"/>
      <c r="C23" s="221">
        <f>'Costing Model'!M19</f>
        <v>1024059</v>
      </c>
      <c r="D23" s="222">
        <f>'Costing Model'!O19</f>
        <v>1075017</v>
      </c>
      <c r="E23" s="258">
        <f t="shared" si="0"/>
        <v>1.5001005543234136E-2</v>
      </c>
      <c r="F23" s="7"/>
      <c r="G23" s="39">
        <f t="shared" si="1"/>
        <v>4.7000318477851181E-2</v>
      </c>
      <c r="H23" s="139">
        <f>'Costing Model'!N19</f>
        <v>1026759</v>
      </c>
    </row>
    <row r="24" spans="1:8" s="4" customFormat="1" ht="12" customHeight="1" x14ac:dyDescent="0.2">
      <c r="A24" s="27"/>
      <c r="C24" s="22"/>
      <c r="D24" s="22"/>
      <c r="E24" s="258"/>
      <c r="F24" s="23"/>
      <c r="G24" s="39"/>
      <c r="H24" s="141"/>
    </row>
    <row r="25" spans="1:8" s="4" customFormat="1" ht="21" customHeight="1" x14ac:dyDescent="0.2">
      <c r="A25" s="171" t="s">
        <v>20</v>
      </c>
      <c r="B25" s="208"/>
      <c r="C25" s="173">
        <f>'Costing Model'!M22</f>
        <v>1028670</v>
      </c>
      <c r="D25" s="174">
        <f>'Costing Model'!O22</f>
        <v>1077018</v>
      </c>
      <c r="E25" s="258"/>
      <c r="F25" s="7"/>
      <c r="G25" s="39">
        <f t="shared" si="1"/>
        <v>4.7000495785820523E-2</v>
      </c>
      <c r="H25" s="139">
        <f>'Costing Model'!N22</f>
        <v>1028670</v>
      </c>
    </row>
    <row r="26" spans="1:8" s="4" customFormat="1" ht="21" customHeight="1" x14ac:dyDescent="0.2">
      <c r="A26" s="175" t="s">
        <v>63</v>
      </c>
      <c r="B26" s="176"/>
      <c r="C26" s="177">
        <f>'Costing Model'!M23</f>
        <v>1043874</v>
      </c>
      <c r="D26" s="178">
        <f>'Costing Model'!O23</f>
        <v>1093173</v>
      </c>
      <c r="E26" s="258">
        <f t="shared" si="0"/>
        <v>1.4999749307811117E-2</v>
      </c>
      <c r="F26" s="7"/>
      <c r="G26" s="39">
        <f t="shared" si="1"/>
        <v>4.7001290107547271E-2</v>
      </c>
      <c r="H26" s="139">
        <f>'Costing Model'!N23</f>
        <v>1044099</v>
      </c>
    </row>
    <row r="27" spans="1:8" s="4" customFormat="1" ht="21" customHeight="1" x14ac:dyDescent="0.2">
      <c r="A27" s="175"/>
      <c r="B27" s="176"/>
      <c r="C27" s="177">
        <f>'Costing Model'!M24</f>
        <v>1059315</v>
      </c>
      <c r="D27" s="178">
        <f>'Costing Model'!O24</f>
        <v>1109571</v>
      </c>
      <c r="E27" s="258">
        <f t="shared" si="0"/>
        <v>1.5000370481158987E-2</v>
      </c>
      <c r="F27" s="7"/>
      <c r="G27" s="39">
        <f t="shared" si="1"/>
        <v>4.7003139393012941E-2</v>
      </c>
      <c r="H27" s="139">
        <f>'Costing Model'!N24</f>
        <v>1059759</v>
      </c>
    </row>
    <row r="28" spans="1:8" s="4" customFormat="1" ht="21" customHeight="1" x14ac:dyDescent="0.2">
      <c r="A28" s="180"/>
      <c r="B28" s="179"/>
      <c r="C28" s="177">
        <f>'Costing Model'!M25</f>
        <v>1074966</v>
      </c>
      <c r="D28" s="178">
        <f>'Costing Model'!O25</f>
        <v>1126212</v>
      </c>
      <c r="E28" s="258">
        <f t="shared" si="0"/>
        <v>1.4997688295746769E-2</v>
      </c>
      <c r="F28" s="7"/>
      <c r="G28" s="39">
        <f t="shared" si="1"/>
        <v>4.7000156183761355E-2</v>
      </c>
      <c r="H28" s="139">
        <f>'Costing Model'!N25</f>
        <v>1075656</v>
      </c>
    </row>
    <row r="29" spans="1:8" s="4" customFormat="1" ht="21" customHeight="1" x14ac:dyDescent="0.2">
      <c r="A29" s="180"/>
      <c r="B29" s="179"/>
      <c r="C29" s="177">
        <f>'Costing Model'!M26</f>
        <v>1090866</v>
      </c>
      <c r="D29" s="178">
        <f>'Costing Model'!O26</f>
        <v>1143105</v>
      </c>
      <c r="E29" s="258">
        <f t="shared" si="0"/>
        <v>1.4999840172187806E-2</v>
      </c>
      <c r="F29" s="7"/>
      <c r="G29" s="39">
        <f t="shared" si="1"/>
        <v>4.7000796856538345E-2</v>
      </c>
      <c r="H29" s="139">
        <f>'Costing Model'!N26</f>
        <v>1091790</v>
      </c>
    </row>
    <row r="30" spans="1:8" s="4" customFormat="1" ht="21" customHeight="1" x14ac:dyDescent="0.2">
      <c r="A30" s="180"/>
      <c r="B30" s="179"/>
      <c r="C30" s="177">
        <f>'Costing Model'!M27</f>
        <v>1107000</v>
      </c>
      <c r="D30" s="178">
        <f>'Costing Model'!O27</f>
        <v>1160253</v>
      </c>
      <c r="E30" s="258">
        <f t="shared" si="0"/>
        <v>1.5001246604642526E-2</v>
      </c>
      <c r="F30" s="7"/>
      <c r="G30" s="39">
        <f t="shared" si="1"/>
        <v>4.7001941043182123E-2</v>
      </c>
      <c r="H30" s="139">
        <f>'Costing Model'!N27</f>
        <v>1108167</v>
      </c>
    </row>
    <row r="31" spans="1:8" s="4" customFormat="1" ht="21" customHeight="1" x14ac:dyDescent="0.2">
      <c r="A31" s="180"/>
      <c r="B31" s="179"/>
      <c r="C31" s="177">
        <f>'Costing Model'!M28</f>
        <v>1123377</v>
      </c>
      <c r="D31" s="178">
        <f>'Costing Model'!O28</f>
        <v>1177656</v>
      </c>
      <c r="E31" s="258">
        <f t="shared" si="0"/>
        <v>1.4999314804615915E-2</v>
      </c>
      <c r="F31" s="7"/>
      <c r="G31" s="39">
        <f t="shared" si="1"/>
        <v>4.7000773477715842E-2</v>
      </c>
      <c r="H31" s="139">
        <f>'Costing Model'!N28</f>
        <v>1124790</v>
      </c>
    </row>
    <row r="32" spans="1:8" s="4" customFormat="1" ht="21" customHeight="1" x14ac:dyDescent="0.2">
      <c r="A32" s="180"/>
      <c r="B32" s="179"/>
      <c r="C32" s="177">
        <f>'Costing Model'!M29</f>
        <v>1140000</v>
      </c>
      <c r="D32" s="178">
        <f>'Costing Model'!O29</f>
        <v>1195323</v>
      </c>
      <c r="E32" s="258">
        <f t="shared" si="0"/>
        <v>1.5001834151908477E-2</v>
      </c>
      <c r="F32" s="7"/>
      <c r="G32" s="39">
        <f t="shared" si="1"/>
        <v>4.7002527893544671E-2</v>
      </c>
      <c r="H32" s="139">
        <f>'Costing Model'!N29</f>
        <v>1141662</v>
      </c>
    </row>
    <row r="33" spans="1:8" s="4" customFormat="1" ht="21" customHeight="1" x14ac:dyDescent="0.2">
      <c r="A33" s="180"/>
      <c r="B33" s="179"/>
      <c r="C33" s="177">
        <f>'Costing Model'!M30</f>
        <v>1156878</v>
      </c>
      <c r="D33" s="178">
        <f>'Costing Model'!O30</f>
        <v>1213251</v>
      </c>
      <c r="E33" s="258">
        <f t="shared" si="0"/>
        <v>1.4998456484146994E-2</v>
      </c>
      <c r="F33" s="7"/>
      <c r="G33" s="39">
        <f t="shared" si="1"/>
        <v>4.7001775996603344E-2</v>
      </c>
      <c r="H33" s="139">
        <f>'Costing Model'!N30</f>
        <v>1158786</v>
      </c>
    </row>
    <row r="34" spans="1:8" s="4" customFormat="1" ht="21" customHeight="1" x14ac:dyDescent="0.2">
      <c r="A34" s="180"/>
      <c r="B34" s="179"/>
      <c r="C34" s="177">
        <f>'Costing Model'!M31</f>
        <v>1174002</v>
      </c>
      <c r="D34" s="178">
        <f>'Costing Model'!O31</f>
        <v>1231449</v>
      </c>
      <c r="E34" s="258">
        <f t="shared" si="0"/>
        <v>1.4999369462707968E-2</v>
      </c>
      <c r="F34" s="7"/>
      <c r="G34" s="39">
        <f t="shared" si="1"/>
        <v>4.700093864141857E-2</v>
      </c>
      <c r="H34" s="139">
        <f>'Costing Model'!N31</f>
        <v>1176168</v>
      </c>
    </row>
    <row r="35" spans="1:8" s="4" customFormat="1" ht="21" customHeight="1" x14ac:dyDescent="0.2">
      <c r="A35" s="180"/>
      <c r="B35" s="179"/>
      <c r="C35" s="177">
        <f>'Costing Model'!M32</f>
        <v>1191381</v>
      </c>
      <c r="D35" s="178">
        <f>'Costing Model'!O32</f>
        <v>1249920</v>
      </c>
      <c r="E35" s="258">
        <f t="shared" si="0"/>
        <v>1.499940314215209E-2</v>
      </c>
      <c r="F35" s="7"/>
      <c r="G35" s="39">
        <f t="shared" si="1"/>
        <v>4.6999901994536825E-2</v>
      </c>
      <c r="H35" s="139">
        <f>'Costing Model'!N32</f>
        <v>1193811</v>
      </c>
    </row>
    <row r="36" spans="1:8" s="4" customFormat="1" ht="21" customHeight="1" x14ac:dyDescent="0.2">
      <c r="A36" s="180"/>
      <c r="B36" s="179"/>
      <c r="C36" s="177">
        <f>'Costing Model'!M33</f>
        <v>1209021</v>
      </c>
      <c r="D36" s="178">
        <f>'Costing Model'!O33</f>
        <v>1268670</v>
      </c>
      <c r="E36" s="258">
        <f t="shared" si="0"/>
        <v>1.5000960061444024E-2</v>
      </c>
      <c r="F36" s="7"/>
      <c r="G36" s="39">
        <f t="shared" si="1"/>
        <v>4.7001034894257575E-2</v>
      </c>
      <c r="H36" s="139">
        <f>'Costing Model'!N33</f>
        <v>1211718</v>
      </c>
    </row>
    <row r="37" spans="1:8" s="4" customFormat="1" ht="21" customHeight="1" x14ac:dyDescent="0.2">
      <c r="A37" s="184"/>
      <c r="B37" s="204"/>
      <c r="C37" s="186">
        <f>'Costing Model'!M34</f>
        <v>1226922</v>
      </c>
      <c r="D37" s="187">
        <f>'Costing Model'!O34</f>
        <v>1287699</v>
      </c>
      <c r="E37" s="258">
        <f t="shared" si="0"/>
        <v>1.4999172361606972E-2</v>
      </c>
      <c r="F37" s="7"/>
      <c r="G37" s="39">
        <f t="shared" si="1"/>
        <v>4.6999134072420817E-2</v>
      </c>
      <c r="H37" s="139">
        <f>'Costing Model'!N34</f>
        <v>1229895</v>
      </c>
    </row>
    <row r="38" spans="1:8" s="4" customFormat="1" ht="21" customHeight="1" x14ac:dyDescent="0.2">
      <c r="A38" s="27"/>
      <c r="C38" s="22"/>
      <c r="D38" s="22"/>
      <c r="E38" s="258"/>
      <c r="F38" s="7"/>
      <c r="G38" s="39"/>
      <c r="H38" s="139"/>
    </row>
    <row r="39" spans="1:8" s="4" customFormat="1" ht="21" customHeight="1" x14ac:dyDescent="0.2">
      <c r="A39" s="320"/>
      <c r="B39" s="320"/>
      <c r="C39" s="320"/>
      <c r="D39" s="320"/>
      <c r="E39" s="258"/>
      <c r="F39" s="7"/>
      <c r="G39" s="39"/>
      <c r="H39" s="139"/>
    </row>
    <row r="40" spans="1:8" s="4" customFormat="1" ht="11.25" customHeight="1" thickBot="1" x14ac:dyDescent="0.25">
      <c r="A40" s="1"/>
      <c r="B40" s="1"/>
      <c r="C40" s="1"/>
      <c r="D40" s="1"/>
      <c r="E40" s="258"/>
      <c r="F40" s="7"/>
      <c r="G40" s="39"/>
      <c r="H40" s="139"/>
    </row>
    <row r="41" spans="1:8" s="4" customFormat="1" ht="23.45" customHeight="1" x14ac:dyDescent="0.2">
      <c r="A41" s="316" t="s">
        <v>33</v>
      </c>
      <c r="B41" s="317"/>
      <c r="C41" s="233" t="s">
        <v>66</v>
      </c>
      <c r="D41" s="234" t="s">
        <v>67</v>
      </c>
      <c r="E41" s="258"/>
      <c r="F41" s="7"/>
      <c r="G41" s="39"/>
      <c r="H41" s="139"/>
    </row>
    <row r="42" spans="1:8" s="4" customFormat="1" ht="18" customHeight="1" thickBot="1" x14ac:dyDescent="0.25">
      <c r="A42" s="318"/>
      <c r="B42" s="319"/>
      <c r="C42" s="235" t="str">
        <f>C10</f>
        <v xml:space="preserve"> 31 March 2024</v>
      </c>
      <c r="D42" s="236" t="str">
        <f>D10</f>
        <v xml:space="preserve"> 1 April 2024</v>
      </c>
      <c r="E42" s="258"/>
      <c r="F42" s="7"/>
      <c r="G42" s="39"/>
      <c r="H42" s="139"/>
    </row>
    <row r="43" spans="1:8" s="4" customFormat="1" ht="12" customHeight="1" x14ac:dyDescent="0.2">
      <c r="A43" s="27"/>
      <c r="C43" s="22"/>
      <c r="D43" s="22"/>
      <c r="E43" s="258"/>
      <c r="F43" s="7"/>
      <c r="G43" s="39"/>
      <c r="H43" s="139"/>
    </row>
    <row r="44" spans="1:8" s="4" customFormat="1" ht="21" customHeight="1" x14ac:dyDescent="0.2">
      <c r="A44" s="171" t="s">
        <v>34</v>
      </c>
      <c r="B44" s="208"/>
      <c r="C44" s="173">
        <f>'Costing Model'!M37</f>
        <v>1247685</v>
      </c>
      <c r="D44" s="174">
        <f>'Costing Model'!O37</f>
        <v>1306329</v>
      </c>
      <c r="E44" s="258"/>
      <c r="F44" s="7"/>
      <c r="G44" s="39">
        <f t="shared" si="1"/>
        <v>4.7002248163598985E-2</v>
      </c>
      <c r="H44" s="139">
        <f>'Costing Model'!N37</f>
        <v>1247685</v>
      </c>
    </row>
    <row r="45" spans="1:8" s="4" customFormat="1" ht="21" customHeight="1" x14ac:dyDescent="0.2">
      <c r="A45" s="181" t="s">
        <v>35</v>
      </c>
      <c r="B45" s="176"/>
      <c r="C45" s="177">
        <f>'Costing Model'!M38</f>
        <v>1266177</v>
      </c>
      <c r="D45" s="178">
        <f>'Costing Model'!O38</f>
        <v>1325922</v>
      </c>
      <c r="E45" s="258">
        <f t="shared" si="0"/>
        <v>1.4998518749870904E-2</v>
      </c>
      <c r="F45" s="7"/>
      <c r="G45" s="39">
        <f t="shared" si="1"/>
        <v>4.699929406302264E-2</v>
      </c>
      <c r="H45" s="139">
        <f>'Costing Model'!N38</f>
        <v>1266402</v>
      </c>
    </row>
    <row r="46" spans="1:8" s="4" customFormat="1" ht="21" customHeight="1" x14ac:dyDescent="0.2">
      <c r="A46" s="175" t="s">
        <v>64</v>
      </c>
      <c r="B46" s="176"/>
      <c r="C46" s="177">
        <f>'Costing Model'!M39</f>
        <v>1284936</v>
      </c>
      <c r="D46" s="178">
        <f>'Costing Model'!O39</f>
        <v>1345812</v>
      </c>
      <c r="E46" s="258">
        <f t="shared" si="0"/>
        <v>1.5000882404847315E-2</v>
      </c>
      <c r="F46" s="7"/>
      <c r="G46" s="39">
        <f t="shared" si="1"/>
        <v>4.7000228722932511E-2</v>
      </c>
      <c r="H46" s="139">
        <f>'Costing Model'!N39</f>
        <v>1285398</v>
      </c>
    </row>
    <row r="47" spans="1:8" s="4" customFormat="1" ht="21" customHeight="1" x14ac:dyDescent="0.2">
      <c r="A47" s="175"/>
      <c r="B47" s="176"/>
      <c r="C47" s="177">
        <f>'Costing Model'!M40</f>
        <v>1303992</v>
      </c>
      <c r="D47" s="178">
        <f>'Costing Model'!O40</f>
        <v>1365999</v>
      </c>
      <c r="E47" s="258">
        <f t="shared" si="0"/>
        <v>1.4999866251749872E-2</v>
      </c>
      <c r="F47" s="7"/>
      <c r="G47" s="39">
        <f t="shared" si="1"/>
        <v>4.7000066683069171E-2</v>
      </c>
      <c r="H47" s="139">
        <f>'Costing Model'!N40</f>
        <v>1304679</v>
      </c>
    </row>
    <row r="48" spans="1:8" s="4" customFormat="1" ht="21" customHeight="1" x14ac:dyDescent="0.2">
      <c r="A48" s="180"/>
      <c r="B48" s="179"/>
      <c r="C48" s="177">
        <f>'Costing Model'!M41</f>
        <v>1323321</v>
      </c>
      <c r="D48" s="178">
        <f>'Costing Model'!O41</f>
        <v>1386489</v>
      </c>
      <c r="E48" s="258">
        <f t="shared" si="0"/>
        <v>1.5000010980974254E-2</v>
      </c>
      <c r="F48" s="7"/>
      <c r="G48" s="39">
        <f t="shared" si="1"/>
        <v>4.7001014915635138E-2</v>
      </c>
      <c r="H48" s="139">
        <f>'Costing Model'!N41</f>
        <v>1324248</v>
      </c>
    </row>
    <row r="49" spans="1:8" s="4" customFormat="1" ht="21" customHeight="1" x14ac:dyDescent="0.2">
      <c r="A49" s="180"/>
      <c r="B49" s="179"/>
      <c r="C49" s="177">
        <f>'Costing Model'!M42</f>
        <v>1342941</v>
      </c>
      <c r="D49" s="178">
        <f>'Costing Model'!O42</f>
        <v>1407285</v>
      </c>
      <c r="E49" s="258">
        <f t="shared" si="0"/>
        <v>1.4999037136248505E-2</v>
      </c>
      <c r="F49" s="7"/>
      <c r="G49" s="39">
        <f t="shared" si="1"/>
        <v>4.7000582541174056E-2</v>
      </c>
      <c r="H49" s="139">
        <f>'Costing Model'!N42</f>
        <v>1344111</v>
      </c>
    </row>
    <row r="50" spans="1:8" s="4" customFormat="1" ht="21" customHeight="1" x14ac:dyDescent="0.2">
      <c r="A50" s="180"/>
      <c r="B50" s="179"/>
      <c r="C50" s="177">
        <f>'Costing Model'!M43</f>
        <v>1362858</v>
      </c>
      <c r="D50" s="178">
        <f>'Costing Model'!O43</f>
        <v>1428396</v>
      </c>
      <c r="E50" s="258">
        <f t="shared" si="0"/>
        <v>1.5001225764504023E-2</v>
      </c>
      <c r="F50" s="7"/>
      <c r="G50" s="39">
        <f t="shared" si="1"/>
        <v>4.7000822415438542E-2</v>
      </c>
      <c r="H50" s="139">
        <f>'Costing Model'!N43</f>
        <v>1364274</v>
      </c>
    </row>
    <row r="51" spans="1:8" s="4" customFormat="1" ht="21" customHeight="1" x14ac:dyDescent="0.2">
      <c r="A51" s="180"/>
      <c r="B51" s="179"/>
      <c r="C51" s="177">
        <f>'Costing Model'!M44</f>
        <v>1383087</v>
      </c>
      <c r="D51" s="178">
        <f>'Costing Model'!O44</f>
        <v>1449822</v>
      </c>
      <c r="E51" s="258">
        <f t="shared" si="0"/>
        <v>1.5000042005158143E-2</v>
      </c>
      <c r="F51" s="7"/>
      <c r="G51" s="39">
        <f t="shared" si="1"/>
        <v>4.7001705016909347E-2</v>
      </c>
      <c r="H51" s="139">
        <f>'Costing Model'!N44</f>
        <v>1384737</v>
      </c>
    </row>
    <row r="52" spans="1:8" s="4" customFormat="1" ht="21" customHeight="1" x14ac:dyDescent="0.2">
      <c r="A52" s="184"/>
      <c r="B52" s="204"/>
      <c r="C52" s="186">
        <f>'Costing Model'!M45</f>
        <v>1403592</v>
      </c>
      <c r="D52" s="187">
        <f>'Costing Model'!O45</f>
        <v>1471569</v>
      </c>
      <c r="E52" s="258">
        <f t="shared" si="0"/>
        <v>1.4999772385851484E-2</v>
      </c>
      <c r="F52" s="7"/>
      <c r="G52" s="39">
        <f t="shared" si="1"/>
        <v>4.7000766270440107E-2</v>
      </c>
      <c r="H52" s="139">
        <f>'Costing Model'!N45</f>
        <v>1405509</v>
      </c>
    </row>
    <row r="53" spans="1:8" s="4" customFormat="1" ht="21" customHeight="1" x14ac:dyDescent="0.2">
      <c r="A53" s="27"/>
      <c r="C53" s="22"/>
      <c r="D53" s="22"/>
      <c r="E53" s="258"/>
      <c r="F53" s="7"/>
      <c r="G53" s="39"/>
      <c r="H53" s="139"/>
    </row>
    <row r="54" spans="1:8" s="4" customFormat="1" ht="21" customHeight="1" x14ac:dyDescent="0.2">
      <c r="A54" s="171" t="s">
        <v>37</v>
      </c>
      <c r="B54" s="203"/>
      <c r="C54" s="173">
        <f>'Costing Model'!M52</f>
        <v>1618899</v>
      </c>
      <c r="D54" s="174">
        <f>'Costing Model'!O52</f>
        <v>1694988</v>
      </c>
      <c r="E54" s="258"/>
      <c r="F54" s="7"/>
      <c r="G54" s="39">
        <f t="shared" si="1"/>
        <v>4.7000461424709018E-2</v>
      </c>
      <c r="H54" s="139">
        <f>'Costing Model'!N52</f>
        <v>1618899</v>
      </c>
    </row>
    <row r="55" spans="1:8" s="4" customFormat="1" ht="21" customHeight="1" x14ac:dyDescent="0.2">
      <c r="A55" s="175" t="s">
        <v>65</v>
      </c>
      <c r="B55" s="179"/>
      <c r="C55" s="177">
        <f>'Costing Model'!M53</f>
        <v>1642932</v>
      </c>
      <c r="D55" s="178">
        <f>'Costing Model'!O53</f>
        <v>1720413</v>
      </c>
      <c r="E55" s="258">
        <f t="shared" si="0"/>
        <v>1.500010619544212E-2</v>
      </c>
      <c r="F55" s="7"/>
      <c r="G55" s="39">
        <f t="shared" si="1"/>
        <v>4.6999605643677153E-2</v>
      </c>
      <c r="H55" s="139">
        <f>'Costing Model'!N53</f>
        <v>1643184</v>
      </c>
    </row>
    <row r="56" spans="1:8" s="4" customFormat="1" ht="21" customHeight="1" x14ac:dyDescent="0.2">
      <c r="A56" s="175" t="s">
        <v>2</v>
      </c>
      <c r="B56" s="179"/>
      <c r="C56" s="177">
        <f>'Costing Model'!M54</f>
        <v>1667343</v>
      </c>
      <c r="D56" s="178">
        <f>'Costing Model'!O54</f>
        <v>1746219</v>
      </c>
      <c r="E56" s="258">
        <f t="shared" si="0"/>
        <v>1.4999886655122863E-2</v>
      </c>
      <c r="F56" s="7"/>
      <c r="G56" s="39">
        <f t="shared" si="1"/>
        <v>4.6999338062826475E-2</v>
      </c>
      <c r="H56" s="139">
        <f>'Costing Model'!N54</f>
        <v>1667832</v>
      </c>
    </row>
    <row r="57" spans="1:8" s="4" customFormat="1" ht="21" customHeight="1" x14ac:dyDescent="0.2">
      <c r="A57" s="180"/>
      <c r="B57" s="179"/>
      <c r="C57" s="177">
        <f>'Costing Model'!M55</f>
        <v>1692114</v>
      </c>
      <c r="D57" s="178">
        <f>'Costing Model'!O55</f>
        <v>1772412</v>
      </c>
      <c r="E57" s="258">
        <f t="shared" si="0"/>
        <v>1.4999836790230869E-2</v>
      </c>
      <c r="F57" s="7"/>
      <c r="G57" s="39">
        <f t="shared" si="1"/>
        <v>4.6999466579712663E-2</v>
      </c>
      <c r="H57" s="139">
        <f>'Costing Model'!N55</f>
        <v>1692849</v>
      </c>
    </row>
    <row r="58" spans="1:8" s="4" customFormat="1" ht="21" customHeight="1" x14ac:dyDescent="0.2">
      <c r="A58" s="180"/>
      <c r="B58" s="179"/>
      <c r="C58" s="177">
        <f>'Costing Model'!M56</f>
        <v>1717248</v>
      </c>
      <c r="D58" s="178">
        <f>'Costing Model'!O56</f>
        <v>1798998</v>
      </c>
      <c r="E58" s="258">
        <f t="shared" si="0"/>
        <v>1.4999898443476933E-2</v>
      </c>
      <c r="F58" s="7"/>
      <c r="G58" s="39">
        <f t="shared" si="1"/>
        <v>4.6999809689094833E-2</v>
      </c>
      <c r="H58" s="139">
        <f>'Costing Model'!N56</f>
        <v>1718241</v>
      </c>
    </row>
    <row r="59" spans="1:8" s="4" customFormat="1" ht="21" customHeight="1" x14ac:dyDescent="0.2">
      <c r="A59" s="180"/>
      <c r="B59" s="179"/>
      <c r="C59" s="177">
        <f>'Costing Model'!M57</f>
        <v>1742763</v>
      </c>
      <c r="D59" s="178">
        <f>'Costing Model'!O57</f>
        <v>1825983</v>
      </c>
      <c r="E59" s="258">
        <f t="shared" si="0"/>
        <v>1.5000016675949635E-2</v>
      </c>
      <c r="F59" s="7"/>
      <c r="G59" s="39">
        <f t="shared" si="1"/>
        <v>4.7000196099343236E-2</v>
      </c>
      <c r="H59" s="139">
        <f>'Costing Model'!N57</f>
        <v>1744014</v>
      </c>
    </row>
    <row r="60" spans="1:8" s="4" customFormat="1" ht="21" customHeight="1" x14ac:dyDescent="0.2">
      <c r="A60" s="180"/>
      <c r="B60" s="179"/>
      <c r="C60" s="177">
        <f>'Costing Model'!M58</f>
        <v>1768656</v>
      </c>
      <c r="D60" s="178">
        <f>'Costing Model'!O58</f>
        <v>1853373</v>
      </c>
      <c r="E60" s="258">
        <f t="shared" si="0"/>
        <v>1.5000139650807265E-2</v>
      </c>
      <c r="F60" s="7"/>
      <c r="G60" s="39">
        <f t="shared" si="1"/>
        <v>4.7000464361130603E-2</v>
      </c>
      <c r="H60" s="139">
        <f>'Costing Model'!N58</f>
        <v>1770174</v>
      </c>
    </row>
    <row r="61" spans="1:8" s="4" customFormat="1" ht="21" customHeight="1" x14ac:dyDescent="0.2">
      <c r="A61" s="180"/>
      <c r="B61" s="179"/>
      <c r="C61" s="177">
        <f>'Costing Model'!M59</f>
        <v>1794939</v>
      </c>
      <c r="D61" s="178">
        <f>'Costing Model'!O59</f>
        <v>1881174</v>
      </c>
      <c r="E61" s="258">
        <f t="shared" si="0"/>
        <v>1.5000218520502928E-2</v>
      </c>
      <c r="F61" s="7"/>
      <c r="G61" s="39">
        <f t="shared" si="1"/>
        <v>4.7000462507659761E-2</v>
      </c>
      <c r="H61" s="139">
        <f>'Costing Model'!N59</f>
        <v>1796727</v>
      </c>
    </row>
    <row r="62" spans="1:8" s="4" customFormat="1" ht="21" customHeight="1" x14ac:dyDescent="0.2">
      <c r="A62" s="184"/>
      <c r="B62" s="204"/>
      <c r="C62" s="186">
        <f>'Costing Model'!M60</f>
        <v>1821624</v>
      </c>
      <c r="D62" s="187">
        <f>'Costing Model'!O60</f>
        <v>1909392</v>
      </c>
      <c r="E62" s="258">
        <f t="shared" si="0"/>
        <v>1.5000207317345415E-2</v>
      </c>
      <c r="F62" s="7"/>
      <c r="G62" s="39">
        <f t="shared" si="1"/>
        <v>4.7000047705764006E-2</v>
      </c>
      <c r="H62" s="139">
        <f>'Costing Model'!N60</f>
        <v>1823679</v>
      </c>
    </row>
    <row r="63" spans="1:8" x14ac:dyDescent="0.2">
      <c r="A63" s="28"/>
    </row>
    <row r="64" spans="1:8" x14ac:dyDescent="0.2">
      <c r="A64" s="28"/>
    </row>
    <row r="65" spans="1:1" x14ac:dyDescent="0.2">
      <c r="A65" s="28"/>
    </row>
    <row r="66" spans="1:1" x14ac:dyDescent="0.2">
      <c r="A66" s="28"/>
    </row>
    <row r="67" spans="1:1" x14ac:dyDescent="0.2">
      <c r="A67" s="28"/>
    </row>
    <row r="68" spans="1:1" x14ac:dyDescent="0.2">
      <c r="A68" s="28"/>
    </row>
    <row r="69" spans="1:1" x14ac:dyDescent="0.2">
      <c r="A69" s="28"/>
    </row>
    <row r="70" spans="1:1" x14ac:dyDescent="0.2">
      <c r="A70" s="28"/>
    </row>
    <row r="71" spans="1:1" x14ac:dyDescent="0.2">
      <c r="A71" s="28"/>
    </row>
    <row r="72" spans="1:1" x14ac:dyDescent="0.2">
      <c r="A72" s="28"/>
    </row>
    <row r="73" spans="1:1" x14ac:dyDescent="0.2">
      <c r="A73" s="28"/>
    </row>
    <row r="74" spans="1:1" x14ac:dyDescent="0.2">
      <c r="A74" s="28"/>
    </row>
    <row r="75" spans="1:1" x14ac:dyDescent="0.2">
      <c r="A75" s="28"/>
    </row>
    <row r="76" spans="1:1" x14ac:dyDescent="0.2">
      <c r="A76" s="28"/>
    </row>
    <row r="77" spans="1:1" x14ac:dyDescent="0.2">
      <c r="A77" s="28"/>
    </row>
    <row r="78" spans="1:1" x14ac:dyDescent="0.2">
      <c r="A78" s="28"/>
    </row>
    <row r="79" spans="1:1" x14ac:dyDescent="0.2">
      <c r="A79" s="28"/>
    </row>
    <row r="80" spans="1:1" x14ac:dyDescent="0.2">
      <c r="A80" s="28"/>
    </row>
    <row r="81" spans="1:1" x14ac:dyDescent="0.2">
      <c r="A81" s="28"/>
    </row>
    <row r="82" spans="1:1" x14ac:dyDescent="0.2">
      <c r="A82" s="28"/>
    </row>
    <row r="83" spans="1:1" x14ac:dyDescent="0.2">
      <c r="A83" s="28"/>
    </row>
    <row r="84" spans="1:1" x14ac:dyDescent="0.2">
      <c r="A84" s="28"/>
    </row>
  </sheetData>
  <sheetProtection algorithmName="SHA-512" hashValue="5vUrEEOFwMVo2mHl7E6tfR6i+yViFcBTZLWe3gyhMLuTSb1UgyMsv3pyKUxfyDXW0ejcLOezWM25qLpwx59Izw==" saltValue="0FOqU1rBk5D/yJNgkep19g==" spinCount="100000" sheet="1" objects="1" scenarios="1" selectLockedCells="1"/>
  <mergeCells count="7">
    <mergeCell ref="A41:B42"/>
    <mergeCell ref="A9:B10"/>
    <mergeCell ref="A39:D39"/>
    <mergeCell ref="A1:D1"/>
    <mergeCell ref="A3:D3"/>
    <mergeCell ref="A5:D5"/>
    <mergeCell ref="A7:D7"/>
  </mergeCells>
  <phoneticPr fontId="16" type="noConversion"/>
  <pageMargins left="0.55118110236220474" right="0.55118110236220474" top="0.39370078740157483" bottom="0.39370078740157483" header="0.51181102362204722" footer="0.51181102362204722"/>
  <pageSetup scale="96" orientation="portrait" r:id="rId1"/>
  <headerFooter alignWithMargins="0">
    <oddHeader>&amp;C&amp;P</oddHeader>
  </headerFooter>
  <rowBreaks count="1" manualBreakCount="1">
    <brk id="37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Summary</vt:lpstr>
      <vt:lpstr>Sheet1</vt:lpstr>
      <vt:lpstr>Overlap Analysis</vt:lpstr>
      <vt:lpstr>Costing Model</vt:lpstr>
      <vt:lpstr>Scales (PS) {A}</vt:lpstr>
      <vt:lpstr>Tr key PS - F-time {B}</vt:lpstr>
      <vt:lpstr>Tr key PS - 3-8th ({C}</vt:lpstr>
      <vt:lpstr>Tr key PS - 5-8th {D}</vt:lpstr>
      <vt:lpstr>Tr key PS- 6-8th {E}</vt:lpstr>
      <vt:lpstr>'Costing Model'!Print_Area</vt:lpstr>
      <vt:lpstr>'Scales (PS) {A}'!Print_Area</vt:lpstr>
      <vt:lpstr>'Tr key PS - 3-8th ({C}'!Print_Area</vt:lpstr>
      <vt:lpstr>'Tr key PS - 5-8th {D}'!Print_Area</vt:lpstr>
      <vt:lpstr>'Tr key PS - F-time {B}'!Print_Area</vt:lpstr>
      <vt:lpstr>'Tr key PS- 6-8th {E}'!Print_Area</vt:lpstr>
    </vt:vector>
  </TitlesOfParts>
  <Company>DPSA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dpsa</dc:creator>
  <cp:lastModifiedBy>Esther Nkosi</cp:lastModifiedBy>
  <cp:lastPrinted>2021-11-11T09:26:30Z</cp:lastPrinted>
  <dcterms:created xsi:type="dcterms:W3CDTF">2001-10-29T12:35:46Z</dcterms:created>
  <dcterms:modified xsi:type="dcterms:W3CDTF">2024-05-28T12:21:43Z</dcterms:modified>
</cp:coreProperties>
</file>